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2" yWindow="240" windowWidth="13620" windowHeight="8448" firstSheet="1" activeTab="1"/>
  </bookViews>
  <sheets>
    <sheet name="ПедНав2019_20" sheetId="41" r:id="rId1"/>
    <sheet name="РНП Б 1к" sheetId="39" r:id="rId2"/>
  </sheets>
  <calcPr calcId="152511"/>
</workbook>
</file>

<file path=xl/calcChain.xml><?xml version="1.0" encoding="utf-8"?>
<calcChain xmlns="http://schemas.openxmlformats.org/spreadsheetml/2006/main">
  <c r="AM22" i="41" l="1"/>
  <c r="AL22" i="41"/>
  <c r="AK22" i="41"/>
  <c r="AJ22" i="41"/>
  <c r="AI22" i="41"/>
  <c r="AH22" i="41"/>
  <c r="AG22" i="41"/>
  <c r="AF22" i="41"/>
  <c r="AE22" i="41"/>
  <c r="AD22" i="41"/>
  <c r="AC22" i="41"/>
  <c r="AB22" i="41"/>
  <c r="AA22" i="41"/>
  <c r="AM24" i="41"/>
  <c r="AL24" i="41"/>
  <c r="AK24" i="41"/>
  <c r="AJ24" i="41"/>
  <c r="AI24" i="41"/>
  <c r="AH24" i="41"/>
  <c r="AG24" i="41"/>
  <c r="AF24" i="41"/>
  <c r="AE24" i="41"/>
  <c r="AD24" i="41"/>
  <c r="AC24" i="41"/>
  <c r="AB24" i="41"/>
  <c r="AA24" i="41"/>
  <c r="AN22" i="41" l="1"/>
  <c r="AN24" i="41"/>
  <c r="D125" i="41" l="1"/>
  <c r="A122" i="41"/>
  <c r="G121" i="41"/>
  <c r="F121" i="41"/>
  <c r="G120" i="41"/>
  <c r="F120" i="41"/>
  <c r="G119" i="41"/>
  <c r="F119" i="41"/>
  <c r="G118" i="41"/>
  <c r="F118" i="41"/>
  <c r="G117" i="41"/>
  <c r="F117" i="41"/>
  <c r="G116" i="41"/>
  <c r="F116" i="41"/>
  <c r="G115" i="41"/>
  <c r="F115" i="41"/>
  <c r="G114" i="41"/>
  <c r="F114" i="41"/>
  <c r="G113" i="41"/>
  <c r="F113" i="41"/>
  <c r="G112" i="41"/>
  <c r="F112" i="41"/>
  <c r="G111" i="41"/>
  <c r="F111" i="41"/>
  <c r="G110" i="41"/>
  <c r="F110" i="41"/>
  <c r="G109" i="41"/>
  <c r="F109" i="41"/>
  <c r="G108" i="41"/>
  <c r="F108" i="41"/>
  <c r="G107" i="41"/>
  <c r="F107" i="41"/>
  <c r="G106" i="41"/>
  <c r="F106" i="41"/>
  <c r="G105" i="41"/>
  <c r="F105" i="41"/>
  <c r="AC104" i="41"/>
  <c r="V104" i="41"/>
  <c r="U104" i="41"/>
  <c r="T104" i="41"/>
  <c r="S104" i="41"/>
  <c r="R104" i="41"/>
  <c r="Q104" i="41"/>
  <c r="P104" i="41"/>
  <c r="O104" i="41"/>
  <c r="N104" i="41"/>
  <c r="M104" i="41"/>
  <c r="J104" i="41"/>
  <c r="I104" i="41"/>
  <c r="AD103" i="41"/>
  <c r="AC103" i="41"/>
  <c r="AB103" i="41"/>
  <c r="AA103" i="41"/>
  <c r="Z103" i="41"/>
  <c r="Y103" i="41"/>
  <c r="X103" i="41"/>
  <c r="W103" i="41"/>
  <c r="S103" i="41"/>
  <c r="R103" i="41"/>
  <c r="Q103" i="41"/>
  <c r="P103" i="41"/>
  <c r="O103" i="41"/>
  <c r="N103" i="41"/>
  <c r="M103" i="41"/>
  <c r="J103" i="41"/>
  <c r="H120" i="41" s="1"/>
  <c r="I103" i="41"/>
  <c r="AM97" i="41"/>
  <c r="AL97" i="41"/>
  <c r="AK97" i="41"/>
  <c r="AJ97" i="41"/>
  <c r="AI97" i="41"/>
  <c r="AH97" i="41"/>
  <c r="AG97" i="41"/>
  <c r="AF97" i="41"/>
  <c r="AE97" i="41"/>
  <c r="AD97" i="41"/>
  <c r="AC97" i="41"/>
  <c r="AB97" i="41"/>
  <c r="AA97" i="41"/>
  <c r="AM96" i="41"/>
  <c r="AL96" i="41"/>
  <c r="AK96" i="41"/>
  <c r="AJ96" i="41"/>
  <c r="AI96" i="41"/>
  <c r="AH96" i="41"/>
  <c r="AG96" i="41"/>
  <c r="AF96" i="41"/>
  <c r="AE96" i="41"/>
  <c r="AD96" i="41"/>
  <c r="AC96" i="41"/>
  <c r="AB96" i="41"/>
  <c r="AA96" i="41"/>
  <c r="AM95" i="41"/>
  <c r="AL95" i="41"/>
  <c r="AK95" i="41"/>
  <c r="AJ95" i="41"/>
  <c r="AI95" i="41"/>
  <c r="AH95" i="41"/>
  <c r="AG95" i="41"/>
  <c r="AF95" i="41"/>
  <c r="AE95" i="41"/>
  <c r="AD95" i="41"/>
  <c r="AC95" i="41"/>
  <c r="AB95" i="41"/>
  <c r="AA95" i="41"/>
  <c r="AM94" i="41"/>
  <c r="AL94" i="41"/>
  <c r="AK94" i="41"/>
  <c r="AJ94" i="41"/>
  <c r="AI94" i="41"/>
  <c r="AH94" i="41"/>
  <c r="AG94" i="41"/>
  <c r="AF94" i="41"/>
  <c r="AE94" i="41"/>
  <c r="AD94" i="41"/>
  <c r="AC94" i="41"/>
  <c r="AB94" i="41"/>
  <c r="AA94" i="41"/>
  <c r="AM93" i="41"/>
  <c r="AL93" i="41"/>
  <c r="AK93" i="41"/>
  <c r="AJ93" i="41"/>
  <c r="AI93" i="41"/>
  <c r="AH93" i="41"/>
  <c r="AG93" i="41"/>
  <c r="AF93" i="41"/>
  <c r="AE93" i="41"/>
  <c r="AD93" i="41"/>
  <c r="AC93" i="41"/>
  <c r="AB93" i="41"/>
  <c r="AA93" i="41"/>
  <c r="AM92" i="41"/>
  <c r="AL92" i="41"/>
  <c r="AK92" i="41"/>
  <c r="AJ92" i="41"/>
  <c r="AI92" i="41"/>
  <c r="AH92" i="41"/>
  <c r="AG92" i="41"/>
  <c r="AF92" i="41"/>
  <c r="AE92" i="41"/>
  <c r="AD92" i="41"/>
  <c r="AC92" i="41"/>
  <c r="AB92" i="41"/>
  <c r="AA92" i="41"/>
  <c r="AM91" i="41"/>
  <c r="AL91" i="41"/>
  <c r="AK91" i="41"/>
  <c r="AJ91" i="41"/>
  <c r="AI91" i="41"/>
  <c r="AH91" i="41"/>
  <c r="AG91" i="41"/>
  <c r="AF91" i="41"/>
  <c r="AE91" i="41"/>
  <c r="AD91" i="41"/>
  <c r="AC91" i="41"/>
  <c r="AB91" i="41"/>
  <c r="AA91" i="41"/>
  <c r="AM90" i="41"/>
  <c r="AL90" i="41"/>
  <c r="AK90" i="41"/>
  <c r="AJ90" i="41"/>
  <c r="AI90" i="41"/>
  <c r="AH90" i="41"/>
  <c r="AG90" i="41"/>
  <c r="AF90" i="41"/>
  <c r="AE90" i="41"/>
  <c r="AD90" i="41"/>
  <c r="AC90" i="41"/>
  <c r="AB90" i="41"/>
  <c r="AA90" i="41"/>
  <c r="AM89" i="41"/>
  <c r="AL89" i="41"/>
  <c r="AK89" i="41"/>
  <c r="AJ89" i="41"/>
  <c r="AI89" i="41"/>
  <c r="AH89" i="41"/>
  <c r="AG89" i="41"/>
  <c r="AF89" i="41"/>
  <c r="AE89" i="41"/>
  <c r="AD89" i="41"/>
  <c r="AC89" i="41"/>
  <c r="AB89" i="41"/>
  <c r="AA89" i="41"/>
  <c r="AM88" i="41"/>
  <c r="AL88" i="41"/>
  <c r="AK88" i="41"/>
  <c r="AJ88" i="41"/>
  <c r="AI88" i="41"/>
  <c r="AH88" i="41"/>
  <c r="AG88" i="41"/>
  <c r="AF88" i="41"/>
  <c r="AE88" i="41"/>
  <c r="AD88" i="41"/>
  <c r="AC88" i="41"/>
  <c r="AB88" i="41"/>
  <c r="AA88" i="41"/>
  <c r="AM87" i="41"/>
  <c r="AL87" i="41"/>
  <c r="AK87" i="41"/>
  <c r="AJ87" i="41"/>
  <c r="AI87" i="41"/>
  <c r="AH87" i="41"/>
  <c r="AG87" i="41"/>
  <c r="AF87" i="41"/>
  <c r="AE87" i="41"/>
  <c r="AD87" i="41"/>
  <c r="AC87" i="41"/>
  <c r="AB87" i="41"/>
  <c r="AA87" i="41"/>
  <c r="AM86" i="41"/>
  <c r="AL86" i="41"/>
  <c r="AK86" i="41"/>
  <c r="AJ86" i="41"/>
  <c r="AI86" i="41"/>
  <c r="AH86" i="41"/>
  <c r="AG86" i="41"/>
  <c r="AF86" i="41"/>
  <c r="AE86" i="41"/>
  <c r="AD86" i="41"/>
  <c r="AC86" i="41"/>
  <c r="AB86" i="41"/>
  <c r="AA86" i="41"/>
  <c r="AM85" i="41"/>
  <c r="AL85" i="41"/>
  <c r="AK85" i="41"/>
  <c r="AJ85" i="41"/>
  <c r="AI85" i="41"/>
  <c r="AH85" i="41"/>
  <c r="AG85" i="41"/>
  <c r="AF85" i="41"/>
  <c r="AE85" i="41"/>
  <c r="AD85" i="41"/>
  <c r="AC85" i="41"/>
  <c r="AB85" i="41"/>
  <c r="AA85" i="41"/>
  <c r="AM84" i="41"/>
  <c r="AL84" i="41"/>
  <c r="AK84" i="41"/>
  <c r="AJ84" i="41"/>
  <c r="AI84" i="41"/>
  <c r="AH84" i="41"/>
  <c r="AG84" i="41"/>
  <c r="AF84" i="41"/>
  <c r="AE84" i="41"/>
  <c r="AD84" i="41"/>
  <c r="AC84" i="41"/>
  <c r="AB84" i="41"/>
  <c r="AA84" i="41"/>
  <c r="AM83" i="41"/>
  <c r="AL83" i="41"/>
  <c r="AK83" i="41"/>
  <c r="AJ83" i="41"/>
  <c r="AI83" i="41"/>
  <c r="AH83" i="41"/>
  <c r="AG83" i="41"/>
  <c r="AF83" i="41"/>
  <c r="AE83" i="41"/>
  <c r="AD83" i="41"/>
  <c r="AC83" i="41"/>
  <c r="AB83" i="41"/>
  <c r="AA83" i="41"/>
  <c r="AM82" i="41"/>
  <c r="AL82" i="41"/>
  <c r="AK82" i="41"/>
  <c r="AJ82" i="41"/>
  <c r="AI82" i="41"/>
  <c r="AH82" i="41"/>
  <c r="AG82" i="41"/>
  <c r="AF82" i="41"/>
  <c r="AE82" i="41"/>
  <c r="AD82" i="41"/>
  <c r="AC82" i="41"/>
  <c r="AB82" i="41"/>
  <c r="AA82" i="41"/>
  <c r="AM81" i="41"/>
  <c r="AL81" i="41"/>
  <c r="AK81" i="41"/>
  <c r="AJ81" i="41"/>
  <c r="AI81" i="41"/>
  <c r="AH81" i="41"/>
  <c r="AG81" i="41"/>
  <c r="AF81" i="41"/>
  <c r="AE81" i="41"/>
  <c r="AD81" i="41"/>
  <c r="AC81" i="41"/>
  <c r="AB81" i="41"/>
  <c r="AA81" i="41"/>
  <c r="AM80" i="41"/>
  <c r="AL80" i="41"/>
  <c r="AK80" i="41"/>
  <c r="AJ80" i="41"/>
  <c r="AI80" i="41"/>
  <c r="AH80" i="41"/>
  <c r="AG80" i="41"/>
  <c r="AF80" i="41"/>
  <c r="AE80" i="41"/>
  <c r="AD80" i="41"/>
  <c r="AC80" i="41"/>
  <c r="AB80" i="41"/>
  <c r="AA80" i="41"/>
  <c r="AM79" i="41"/>
  <c r="AL79" i="41"/>
  <c r="AK79" i="41"/>
  <c r="AJ79" i="41"/>
  <c r="AI79" i="41"/>
  <c r="AH79" i="41"/>
  <c r="AG79" i="41"/>
  <c r="AF79" i="41"/>
  <c r="AE79" i="41"/>
  <c r="AD79" i="41"/>
  <c r="AC79" i="41"/>
  <c r="AB79" i="41"/>
  <c r="AA79" i="41"/>
  <c r="AM78" i="41"/>
  <c r="AL78" i="41"/>
  <c r="AK78" i="41"/>
  <c r="AJ78" i="41"/>
  <c r="AI78" i="41"/>
  <c r="AH78" i="41"/>
  <c r="AG78" i="41"/>
  <c r="AF78" i="41"/>
  <c r="AE78" i="41"/>
  <c r="AD78" i="41"/>
  <c r="AC78" i="41"/>
  <c r="AB78" i="41"/>
  <c r="AA78" i="41"/>
  <c r="AM77" i="41"/>
  <c r="AL77" i="41"/>
  <c r="AK77" i="41"/>
  <c r="AJ77" i="41"/>
  <c r="AI77" i="41"/>
  <c r="AH77" i="41"/>
  <c r="AG77" i="41"/>
  <c r="AF77" i="41"/>
  <c r="AE77" i="41"/>
  <c r="AD77" i="41"/>
  <c r="AC77" i="41"/>
  <c r="AB77" i="41"/>
  <c r="AA77" i="41"/>
  <c r="AM76" i="41"/>
  <c r="AL76" i="41"/>
  <c r="AK76" i="41"/>
  <c r="AJ76" i="41"/>
  <c r="AI76" i="41"/>
  <c r="AH76" i="41"/>
  <c r="AG76" i="41"/>
  <c r="AF76" i="41"/>
  <c r="AE76" i="41"/>
  <c r="AD76" i="41"/>
  <c r="AC76" i="41"/>
  <c r="AB76" i="41"/>
  <c r="AA76" i="41"/>
  <c r="AM75" i="41"/>
  <c r="AL75" i="41"/>
  <c r="AK75" i="41"/>
  <c r="AJ75" i="41"/>
  <c r="AI75" i="41"/>
  <c r="AH75" i="41"/>
  <c r="AG75" i="41"/>
  <c r="AF75" i="41"/>
  <c r="AE75" i="41"/>
  <c r="AD75" i="41"/>
  <c r="AC75" i="41"/>
  <c r="AB75" i="41"/>
  <c r="AA75" i="41"/>
  <c r="AM74" i="41"/>
  <c r="AL74" i="41"/>
  <c r="AK74" i="41"/>
  <c r="AJ74" i="41"/>
  <c r="AI74" i="41"/>
  <c r="AH74" i="41"/>
  <c r="AG74" i="41"/>
  <c r="AF74" i="41"/>
  <c r="AE74" i="41"/>
  <c r="AD74" i="41"/>
  <c r="AC74" i="41"/>
  <c r="AB74" i="41"/>
  <c r="AA74" i="41"/>
  <c r="AM73" i="41"/>
  <c r="AL73" i="41"/>
  <c r="AK73" i="41"/>
  <c r="AJ73" i="41"/>
  <c r="AI73" i="41"/>
  <c r="AH73" i="41"/>
  <c r="AG73" i="41"/>
  <c r="AF73" i="41"/>
  <c r="AE73" i="41"/>
  <c r="AD73" i="41"/>
  <c r="AC73" i="41"/>
  <c r="AB73" i="41"/>
  <c r="AA73" i="41"/>
  <c r="AM72" i="41"/>
  <c r="AL72" i="41"/>
  <c r="AK72" i="41"/>
  <c r="AJ72" i="41"/>
  <c r="AI72" i="41"/>
  <c r="AH72" i="41"/>
  <c r="AG72" i="41"/>
  <c r="AF72" i="41"/>
  <c r="AE72" i="41"/>
  <c r="AD72" i="41"/>
  <c r="AC72" i="41"/>
  <c r="AB72" i="41"/>
  <c r="AA72" i="41"/>
  <c r="AM71" i="41"/>
  <c r="AL71" i="41"/>
  <c r="AK71" i="41"/>
  <c r="AJ71" i="41"/>
  <c r="AI71" i="41"/>
  <c r="AH71" i="41"/>
  <c r="AG71" i="41"/>
  <c r="AF71" i="41"/>
  <c r="AE71" i="41"/>
  <c r="AD71" i="41"/>
  <c r="AC71" i="41"/>
  <c r="AB71" i="41"/>
  <c r="AA71" i="41"/>
  <c r="AM70" i="41"/>
  <c r="AL70" i="41"/>
  <c r="AK70" i="41"/>
  <c r="AJ70" i="41"/>
  <c r="AI70" i="41"/>
  <c r="AH70" i="41"/>
  <c r="AG70" i="41"/>
  <c r="AF70" i="41"/>
  <c r="AE70" i="41"/>
  <c r="AD70" i="41"/>
  <c r="AC70" i="41"/>
  <c r="AB70" i="41"/>
  <c r="AA70" i="41"/>
  <c r="AM69" i="41"/>
  <c r="AL69" i="41"/>
  <c r="AK69" i="41"/>
  <c r="AJ69" i="41"/>
  <c r="AI69" i="41"/>
  <c r="AH69" i="41"/>
  <c r="AG69" i="41"/>
  <c r="AF69" i="41"/>
  <c r="AE69" i="41"/>
  <c r="AD69" i="41"/>
  <c r="AC69" i="41"/>
  <c r="AB69" i="41"/>
  <c r="AA69" i="41"/>
  <c r="AM68" i="41"/>
  <c r="AL68" i="41"/>
  <c r="AK68" i="41"/>
  <c r="AJ68" i="41"/>
  <c r="AI68" i="41"/>
  <c r="AH68" i="41"/>
  <c r="AG68" i="41"/>
  <c r="AF68" i="41"/>
  <c r="AE68" i="41"/>
  <c r="AD68" i="41"/>
  <c r="AC68" i="41"/>
  <c r="AB68" i="41"/>
  <c r="AA68" i="41"/>
  <c r="AM67" i="41"/>
  <c r="AL67" i="41"/>
  <c r="AK67" i="41"/>
  <c r="AJ67" i="41"/>
  <c r="AI67" i="41"/>
  <c r="AH67" i="41"/>
  <c r="AG67" i="41"/>
  <c r="AF67" i="41"/>
  <c r="AE67" i="41"/>
  <c r="AD67" i="41"/>
  <c r="AC67" i="41"/>
  <c r="AB67" i="41"/>
  <c r="AA67" i="41"/>
  <c r="AM66" i="41"/>
  <c r="AL66" i="41"/>
  <c r="AK66" i="41"/>
  <c r="AJ66" i="41"/>
  <c r="AI66" i="41"/>
  <c r="AH66" i="41"/>
  <c r="AG66" i="41"/>
  <c r="AF66" i="41"/>
  <c r="AE66" i="41"/>
  <c r="AD66" i="41"/>
  <c r="AC66" i="41"/>
  <c r="AB66" i="41"/>
  <c r="AA66" i="41"/>
  <c r="AM65" i="41"/>
  <c r="AL65" i="41"/>
  <c r="AK65" i="41"/>
  <c r="AJ65" i="41"/>
  <c r="AI65" i="41"/>
  <c r="AH65" i="41"/>
  <c r="AG65" i="41"/>
  <c r="AF65" i="41"/>
  <c r="AE65" i="41"/>
  <c r="AD65" i="41"/>
  <c r="AC65" i="41"/>
  <c r="AB65" i="41"/>
  <c r="AA65" i="41"/>
  <c r="AM64" i="41"/>
  <c r="AL64" i="41"/>
  <c r="AK64" i="41"/>
  <c r="AJ64" i="41"/>
  <c r="AI64" i="41"/>
  <c r="AH64" i="41"/>
  <c r="AG64" i="41"/>
  <c r="AF64" i="41"/>
  <c r="AE64" i="41"/>
  <c r="AD64" i="41"/>
  <c r="AC64" i="41"/>
  <c r="AB64" i="41"/>
  <c r="AA64" i="41"/>
  <c r="AM63" i="41"/>
  <c r="AL63" i="41"/>
  <c r="AK63" i="41"/>
  <c r="AJ63" i="41"/>
  <c r="AI63" i="41"/>
  <c r="AH63" i="41"/>
  <c r="AG63" i="41"/>
  <c r="AF63" i="41"/>
  <c r="AE63" i="41"/>
  <c r="AD63" i="41"/>
  <c r="AC63" i="41"/>
  <c r="AB63" i="41"/>
  <c r="AA63" i="41"/>
  <c r="AM62" i="41"/>
  <c r="AL62" i="41"/>
  <c r="AK62" i="41"/>
  <c r="AJ62" i="41"/>
  <c r="AI62" i="41"/>
  <c r="AH62" i="41"/>
  <c r="AG62" i="41"/>
  <c r="AF62" i="41"/>
  <c r="AE62" i="41"/>
  <c r="AD62" i="41"/>
  <c r="AC62" i="41"/>
  <c r="AB62" i="41"/>
  <c r="AA62" i="41"/>
  <c r="AM61" i="41"/>
  <c r="AL61" i="41"/>
  <c r="AK61" i="41"/>
  <c r="AJ61" i="41"/>
  <c r="AI61" i="41"/>
  <c r="AH61" i="41"/>
  <c r="AG61" i="41"/>
  <c r="AF61" i="41"/>
  <c r="AE61" i="41"/>
  <c r="AD61" i="41"/>
  <c r="AC61" i="41"/>
  <c r="AB61" i="41"/>
  <c r="AA61" i="41"/>
  <c r="AM60" i="41"/>
  <c r="AL60" i="41"/>
  <c r="AK60" i="41"/>
  <c r="AJ60" i="41"/>
  <c r="AI60" i="41"/>
  <c r="AH60" i="41"/>
  <c r="AG60" i="41"/>
  <c r="AF60" i="41"/>
  <c r="AE60" i="41"/>
  <c r="AD60" i="41"/>
  <c r="AC60" i="41"/>
  <c r="AB60" i="41"/>
  <c r="AA60" i="41"/>
  <c r="AM59" i="41"/>
  <c r="AL59" i="41"/>
  <c r="AK59" i="41"/>
  <c r="AJ59" i="41"/>
  <c r="AI59" i="41"/>
  <c r="AH59" i="41"/>
  <c r="AG59" i="41"/>
  <c r="AF59" i="41"/>
  <c r="AE59" i="41"/>
  <c r="AD59" i="41"/>
  <c r="AC59" i="41"/>
  <c r="AB59" i="41"/>
  <c r="AA59" i="41"/>
  <c r="AM58" i="41"/>
  <c r="AL58" i="41"/>
  <c r="AK58" i="41"/>
  <c r="AJ58" i="41"/>
  <c r="AI58" i="41"/>
  <c r="AH58" i="41"/>
  <c r="AG58" i="41"/>
  <c r="AF58" i="41"/>
  <c r="AE58" i="41"/>
  <c r="AD58" i="41"/>
  <c r="AC58" i="41"/>
  <c r="AB58" i="41"/>
  <c r="AA58" i="41"/>
  <c r="AM57" i="41"/>
  <c r="AL57" i="41"/>
  <c r="AK57" i="41"/>
  <c r="AJ57" i="41"/>
  <c r="AI57" i="41"/>
  <c r="AH57" i="41"/>
  <c r="AG57" i="41"/>
  <c r="AF57" i="41"/>
  <c r="AE57" i="41"/>
  <c r="AD57" i="41"/>
  <c r="AC57" i="41"/>
  <c r="AB57" i="41"/>
  <c r="AA57" i="41"/>
  <c r="AM56" i="41"/>
  <c r="AL56" i="41"/>
  <c r="AK56" i="41"/>
  <c r="AJ56" i="41"/>
  <c r="AI56" i="41"/>
  <c r="AH56" i="41"/>
  <c r="AG56" i="41"/>
  <c r="AF56" i="41"/>
  <c r="AE56" i="41"/>
  <c r="AD56" i="41"/>
  <c r="AC56" i="41"/>
  <c r="AB56" i="41"/>
  <c r="AA56" i="41"/>
  <c r="AM55" i="41"/>
  <c r="AL55" i="41"/>
  <c r="AK55" i="41"/>
  <c r="AJ55" i="41"/>
  <c r="AI55" i="41"/>
  <c r="AH55" i="41"/>
  <c r="AG55" i="41"/>
  <c r="AF55" i="41"/>
  <c r="AE55" i="41"/>
  <c r="AD55" i="41"/>
  <c r="AC55" i="41"/>
  <c r="AB55" i="41"/>
  <c r="AA55" i="41"/>
  <c r="AM54" i="41"/>
  <c r="AL54" i="41"/>
  <c r="AK54" i="41"/>
  <c r="AJ54" i="41"/>
  <c r="AI54" i="41"/>
  <c r="AH54" i="41"/>
  <c r="AG54" i="41"/>
  <c r="AF54" i="41"/>
  <c r="AE54" i="41"/>
  <c r="AD54" i="41"/>
  <c r="AC54" i="41"/>
  <c r="AB54" i="41"/>
  <c r="AA54" i="41"/>
  <c r="AM53" i="41"/>
  <c r="AL53" i="41"/>
  <c r="AK53" i="41"/>
  <c r="AJ53" i="41"/>
  <c r="AI53" i="41"/>
  <c r="AH53" i="41"/>
  <c r="AG53" i="41"/>
  <c r="AF53" i="41"/>
  <c r="AE53" i="41"/>
  <c r="AD53" i="41"/>
  <c r="AC53" i="41"/>
  <c r="AB53" i="41"/>
  <c r="AA53" i="41"/>
  <c r="AM52" i="41"/>
  <c r="AL52" i="41"/>
  <c r="AK52" i="41"/>
  <c r="AJ52" i="41"/>
  <c r="AI52" i="41"/>
  <c r="AH52" i="41"/>
  <c r="AG52" i="41"/>
  <c r="AF52" i="41"/>
  <c r="AE52" i="41"/>
  <c r="AD52" i="41"/>
  <c r="AC52" i="41"/>
  <c r="AB52" i="41"/>
  <c r="AA52" i="41"/>
  <c r="AM51" i="41"/>
  <c r="AL51" i="41"/>
  <c r="AK51" i="41"/>
  <c r="AJ51" i="41"/>
  <c r="AI51" i="41"/>
  <c r="AH51" i="41"/>
  <c r="AG51" i="41"/>
  <c r="AF51" i="41"/>
  <c r="AE51" i="41"/>
  <c r="AD51" i="41"/>
  <c r="AC51" i="41"/>
  <c r="AB51" i="41"/>
  <c r="AA51" i="41"/>
  <c r="AM50" i="41"/>
  <c r="AL50" i="41"/>
  <c r="AK50" i="41"/>
  <c r="AJ50" i="41"/>
  <c r="AI50" i="41"/>
  <c r="AH50" i="41"/>
  <c r="AG50" i="41"/>
  <c r="AF50" i="41"/>
  <c r="AE50" i="41"/>
  <c r="AD50" i="41"/>
  <c r="AC50" i="41"/>
  <c r="AB50" i="41"/>
  <c r="AA50" i="41"/>
  <c r="AM49" i="41"/>
  <c r="AL49" i="41"/>
  <c r="AK49" i="41"/>
  <c r="AJ49" i="41"/>
  <c r="AI49" i="41"/>
  <c r="AH49" i="41"/>
  <c r="AG49" i="41"/>
  <c r="AF49" i="41"/>
  <c r="AE49" i="41"/>
  <c r="AD49" i="41"/>
  <c r="AC49" i="41"/>
  <c r="AB49" i="41"/>
  <c r="AA49" i="41"/>
  <c r="AM48" i="41"/>
  <c r="AL48" i="41"/>
  <c r="AK48" i="41"/>
  <c r="AJ48" i="41"/>
  <c r="AI48" i="41"/>
  <c r="AH48" i="41"/>
  <c r="AG48" i="41"/>
  <c r="AF48" i="41"/>
  <c r="AE48" i="41"/>
  <c r="AD48" i="41"/>
  <c r="AC48" i="41"/>
  <c r="AB48" i="41"/>
  <c r="AA48" i="41"/>
  <c r="AM47" i="41"/>
  <c r="AL47" i="41"/>
  <c r="AK47" i="41"/>
  <c r="AJ47" i="41"/>
  <c r="AI47" i="41"/>
  <c r="AH47" i="41"/>
  <c r="AG47" i="41"/>
  <c r="AF47" i="41"/>
  <c r="AE47" i="41"/>
  <c r="AD47" i="41"/>
  <c r="AC47" i="41"/>
  <c r="AB47" i="41"/>
  <c r="AA47" i="41"/>
  <c r="AM46" i="41"/>
  <c r="AL46" i="41"/>
  <c r="AK46" i="41"/>
  <c r="AJ46" i="41"/>
  <c r="AI46" i="41"/>
  <c r="AH46" i="41"/>
  <c r="AG46" i="41"/>
  <c r="AF46" i="41"/>
  <c r="AE46" i="41"/>
  <c r="AD46" i="41"/>
  <c r="AC46" i="41"/>
  <c r="AB46" i="41"/>
  <c r="AA46" i="41"/>
  <c r="AM45" i="41"/>
  <c r="AL45" i="41"/>
  <c r="AK45" i="41"/>
  <c r="AJ45" i="41"/>
  <c r="AI45" i="41"/>
  <c r="AH45" i="41"/>
  <c r="AG45" i="41"/>
  <c r="AF45" i="41"/>
  <c r="AE45" i="41"/>
  <c r="AD45" i="41"/>
  <c r="AC45" i="41"/>
  <c r="AB45" i="41"/>
  <c r="AA45" i="41"/>
  <c r="AM44" i="41"/>
  <c r="AL44" i="41"/>
  <c r="AK44" i="41"/>
  <c r="AJ44" i="41"/>
  <c r="AI44" i="41"/>
  <c r="AH44" i="41"/>
  <c r="AG44" i="41"/>
  <c r="AF44" i="41"/>
  <c r="AE44" i="41"/>
  <c r="AD44" i="41"/>
  <c r="AC44" i="41"/>
  <c r="AB44" i="41"/>
  <c r="AA44" i="41"/>
  <c r="AM43" i="41"/>
  <c r="AL43" i="41"/>
  <c r="AK43" i="41"/>
  <c r="AJ43" i="41"/>
  <c r="AI43" i="41"/>
  <c r="AH43" i="41"/>
  <c r="AG43" i="41"/>
  <c r="AF43" i="41"/>
  <c r="AE43" i="41"/>
  <c r="AD43" i="41"/>
  <c r="AC43" i="41"/>
  <c r="AB43" i="41"/>
  <c r="AA43" i="41"/>
  <c r="AM42" i="41"/>
  <c r="AL42" i="41"/>
  <c r="AK42" i="41"/>
  <c r="AJ42" i="41"/>
  <c r="AI42" i="41"/>
  <c r="AH42" i="41"/>
  <c r="AG42" i="41"/>
  <c r="AF42" i="41"/>
  <c r="AE42" i="41"/>
  <c r="AD42" i="41"/>
  <c r="AC42" i="41"/>
  <c r="AB42" i="41"/>
  <c r="AA42" i="41"/>
  <c r="AM41" i="41"/>
  <c r="AL41" i="41"/>
  <c r="AK41" i="41"/>
  <c r="AJ41" i="41"/>
  <c r="AI41" i="41"/>
  <c r="AH41" i="41"/>
  <c r="AG41" i="41"/>
  <c r="AF41" i="41"/>
  <c r="AE41" i="41"/>
  <c r="AD41" i="41"/>
  <c r="AC41" i="41"/>
  <c r="AB41" i="41"/>
  <c r="AA41" i="41"/>
  <c r="AM40" i="41"/>
  <c r="AL40" i="41"/>
  <c r="AK40" i="41"/>
  <c r="AJ40" i="41"/>
  <c r="AI40" i="41"/>
  <c r="AH40" i="41"/>
  <c r="AG40" i="41"/>
  <c r="AF40" i="41"/>
  <c r="AE40" i="41"/>
  <c r="AD40" i="41"/>
  <c r="AC40" i="41"/>
  <c r="AB40" i="41"/>
  <c r="AA40" i="41"/>
  <c r="AM39" i="41"/>
  <c r="AL39" i="41"/>
  <c r="AK39" i="41"/>
  <c r="AJ39" i="41"/>
  <c r="AI39" i="41"/>
  <c r="AH39" i="41"/>
  <c r="AG39" i="41"/>
  <c r="AF39" i="41"/>
  <c r="AE39" i="41"/>
  <c r="AD39" i="41"/>
  <c r="AC39" i="41"/>
  <c r="AB39" i="41"/>
  <c r="AA39" i="41"/>
  <c r="AM38" i="41"/>
  <c r="AL38" i="41"/>
  <c r="AK38" i="41"/>
  <c r="AJ38" i="41"/>
  <c r="AI38" i="41"/>
  <c r="AH38" i="41"/>
  <c r="AG38" i="41"/>
  <c r="AF38" i="41"/>
  <c r="AE38" i="41"/>
  <c r="AD38" i="41"/>
  <c r="AC38" i="41"/>
  <c r="AB38" i="41"/>
  <c r="AA38" i="41"/>
  <c r="AM37" i="41"/>
  <c r="AL37" i="41"/>
  <c r="AK37" i="41"/>
  <c r="AJ37" i="41"/>
  <c r="AI37" i="41"/>
  <c r="AH37" i="41"/>
  <c r="AG37" i="41"/>
  <c r="AF37" i="41"/>
  <c r="AE37" i="41"/>
  <c r="AD37" i="41"/>
  <c r="AC37" i="41"/>
  <c r="AB37" i="41"/>
  <c r="AA37" i="41"/>
  <c r="AM36" i="41"/>
  <c r="AL36" i="41"/>
  <c r="AK36" i="41"/>
  <c r="AJ36" i="41"/>
  <c r="AI36" i="41"/>
  <c r="AH36" i="41"/>
  <c r="AG36" i="41"/>
  <c r="AF36" i="41"/>
  <c r="AE36" i="41"/>
  <c r="AD36" i="41"/>
  <c r="AC36" i="41"/>
  <c r="AB36" i="41"/>
  <c r="AA36" i="41"/>
  <c r="AM35" i="41"/>
  <c r="AL35" i="41"/>
  <c r="AK35" i="41"/>
  <c r="AJ35" i="41"/>
  <c r="AI35" i="41"/>
  <c r="AH35" i="41"/>
  <c r="AG35" i="41"/>
  <c r="AF35" i="41"/>
  <c r="AE35" i="41"/>
  <c r="AD35" i="41"/>
  <c r="AC35" i="41"/>
  <c r="AB35" i="41"/>
  <c r="AA35" i="41"/>
  <c r="AM34" i="41"/>
  <c r="AL34" i="41"/>
  <c r="AK34" i="41"/>
  <c r="AJ34" i="41"/>
  <c r="AI34" i="41"/>
  <c r="AH34" i="41"/>
  <c r="AG34" i="41"/>
  <c r="AF34" i="41"/>
  <c r="AE34" i="41"/>
  <c r="AD34" i="41"/>
  <c r="AC34" i="41"/>
  <c r="AB34" i="41"/>
  <c r="AA34" i="41"/>
  <c r="AM33" i="41"/>
  <c r="AL33" i="41"/>
  <c r="AK33" i="41"/>
  <c r="AJ33" i="41"/>
  <c r="AI33" i="41"/>
  <c r="AH33" i="41"/>
  <c r="AG33" i="41"/>
  <c r="AF33" i="41"/>
  <c r="AE33" i="41"/>
  <c r="AD33" i="41"/>
  <c r="AC33" i="41"/>
  <c r="AB33" i="41"/>
  <c r="AA33" i="41"/>
  <c r="AM32" i="41"/>
  <c r="AL32" i="41"/>
  <c r="AK32" i="41"/>
  <c r="AJ32" i="41"/>
  <c r="AI32" i="41"/>
  <c r="AH32" i="41"/>
  <c r="AG32" i="41"/>
  <c r="AF32" i="41"/>
  <c r="AE32" i="41"/>
  <c r="AD32" i="41"/>
  <c r="AC32" i="41"/>
  <c r="AB32" i="41"/>
  <c r="AA32" i="41"/>
  <c r="AM31" i="41"/>
  <c r="AL31" i="41"/>
  <c r="AK31" i="41"/>
  <c r="AJ31" i="41"/>
  <c r="AI31" i="41"/>
  <c r="AH31" i="41"/>
  <c r="AG31" i="41"/>
  <c r="AF31" i="41"/>
  <c r="AE31" i="41"/>
  <c r="AD31" i="41"/>
  <c r="AC31" i="41"/>
  <c r="AB31" i="41"/>
  <c r="AA31" i="41"/>
  <c r="AM30" i="41"/>
  <c r="AL30" i="41"/>
  <c r="AK30" i="41"/>
  <c r="AJ30" i="41"/>
  <c r="AI30" i="41"/>
  <c r="AH30" i="41"/>
  <c r="AG30" i="41"/>
  <c r="AF30" i="41"/>
  <c r="AE30" i="41"/>
  <c r="AD30" i="41"/>
  <c r="AC30" i="41"/>
  <c r="AB30" i="41"/>
  <c r="AA30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AM28" i="41"/>
  <c r="AL28" i="41"/>
  <c r="AK28" i="41"/>
  <c r="AJ28" i="41"/>
  <c r="AI28" i="41"/>
  <c r="AH28" i="41"/>
  <c r="AG28" i="41"/>
  <c r="AF28" i="41"/>
  <c r="AE28" i="41"/>
  <c r="AD28" i="41"/>
  <c r="AC28" i="41"/>
  <c r="AB28" i="41"/>
  <c r="AA28" i="41"/>
  <c r="AM27" i="41"/>
  <c r="AL27" i="41"/>
  <c r="AK27" i="41"/>
  <c r="AJ27" i="41"/>
  <c r="AI27" i="41"/>
  <c r="AH27" i="41"/>
  <c r="AG27" i="41"/>
  <c r="AF27" i="41"/>
  <c r="AE27" i="41"/>
  <c r="AD27" i="41"/>
  <c r="AC27" i="41"/>
  <c r="AB27" i="41"/>
  <c r="AA27" i="41"/>
  <c r="AM26" i="41"/>
  <c r="AL26" i="41"/>
  <c r="AK26" i="41"/>
  <c r="AJ26" i="41"/>
  <c r="AI26" i="41"/>
  <c r="AH26" i="41"/>
  <c r="AG26" i="41"/>
  <c r="AF26" i="41"/>
  <c r="AE26" i="41"/>
  <c r="AD26" i="41"/>
  <c r="AC26" i="41"/>
  <c r="AB26" i="41"/>
  <c r="AA26" i="41"/>
  <c r="AM25" i="41"/>
  <c r="AL25" i="41"/>
  <c r="AK25" i="41"/>
  <c r="AJ25" i="41"/>
  <c r="AI25" i="41"/>
  <c r="AH25" i="41"/>
  <c r="AG25" i="41"/>
  <c r="AF25" i="41"/>
  <c r="AE25" i="41"/>
  <c r="AD25" i="41"/>
  <c r="AC25" i="41"/>
  <c r="AB25" i="41"/>
  <c r="AA25" i="41"/>
  <c r="AM23" i="41"/>
  <c r="AL23" i="41"/>
  <c r="AK23" i="41"/>
  <c r="AJ23" i="41"/>
  <c r="AI23" i="41"/>
  <c r="AH23" i="41"/>
  <c r="AG23" i="41"/>
  <c r="AF23" i="41"/>
  <c r="AE23" i="41"/>
  <c r="AD23" i="41"/>
  <c r="AC23" i="41"/>
  <c r="AB23" i="41"/>
  <c r="AA23" i="41"/>
  <c r="AM21" i="41"/>
  <c r="AL21" i="41"/>
  <c r="AK21" i="41"/>
  <c r="AJ21" i="41"/>
  <c r="AI21" i="41"/>
  <c r="AH21" i="41"/>
  <c r="AG21" i="41"/>
  <c r="AF21" i="41"/>
  <c r="AE21" i="41"/>
  <c r="AD21" i="41"/>
  <c r="AC21" i="41"/>
  <c r="AB21" i="41"/>
  <c r="AA21" i="41"/>
  <c r="AM20" i="41"/>
  <c r="AL20" i="41"/>
  <c r="AK20" i="41"/>
  <c r="AJ20" i="41"/>
  <c r="AI20" i="41"/>
  <c r="AH20" i="41"/>
  <c r="AG20" i="41"/>
  <c r="AF20" i="41"/>
  <c r="AE20" i="41"/>
  <c r="AD20" i="41"/>
  <c r="AC20" i="41"/>
  <c r="AB20" i="41"/>
  <c r="AA20" i="41"/>
  <c r="AM19" i="41"/>
  <c r="AL19" i="41"/>
  <c r="AK19" i="41"/>
  <c r="AJ19" i="41"/>
  <c r="AI19" i="41"/>
  <c r="AH19" i="41"/>
  <c r="AG19" i="41"/>
  <c r="AF19" i="41"/>
  <c r="AE19" i="41"/>
  <c r="AD19" i="41"/>
  <c r="AC19" i="41"/>
  <c r="AB19" i="41"/>
  <c r="AA19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AA18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AA17" i="41"/>
  <c r="AM16" i="41"/>
  <c r="AL16" i="41"/>
  <c r="AK16" i="41"/>
  <c r="AJ16" i="41"/>
  <c r="AI16" i="41"/>
  <c r="AH16" i="41"/>
  <c r="AG16" i="41"/>
  <c r="AF16" i="41"/>
  <c r="AE16" i="41"/>
  <c r="AD16" i="41"/>
  <c r="AC16" i="41"/>
  <c r="AB16" i="41"/>
  <c r="AA16" i="41"/>
  <c r="AM15" i="41"/>
  <c r="AL15" i="41"/>
  <c r="AK15" i="41"/>
  <c r="AJ15" i="41"/>
  <c r="AI15" i="41"/>
  <c r="AH15" i="41"/>
  <c r="AG15" i="41"/>
  <c r="AF15" i="41"/>
  <c r="AE15" i="41"/>
  <c r="AD15" i="41"/>
  <c r="AC15" i="41"/>
  <c r="AB15" i="41"/>
  <c r="AA15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AA14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AA13" i="41"/>
  <c r="AO45" i="39"/>
  <c r="AO42" i="39"/>
  <c r="AO41" i="39"/>
  <c r="AO40" i="39"/>
  <c r="AT38" i="39"/>
  <c r="AT39" i="39" s="1"/>
  <c r="BD37" i="39"/>
  <c r="BB37" i="39"/>
  <c r="AT37" i="39"/>
  <c r="AQ37" i="39"/>
  <c r="AP37" i="39"/>
  <c r="AD37" i="39"/>
  <c r="BA36" i="39"/>
  <c r="AK36" i="39"/>
  <c r="AK37" i="39" s="1"/>
  <c r="AG36" i="39"/>
  <c r="AE36" i="39"/>
  <c r="BA35" i="39"/>
  <c r="AG35" i="39"/>
  <c r="AG37" i="39" s="1"/>
  <c r="AE35" i="39"/>
  <c r="AE37" i="39" s="1"/>
  <c r="BD33" i="39"/>
  <c r="BD38" i="39" s="1"/>
  <c r="BD39" i="39" s="1"/>
  <c r="BC33" i="39"/>
  <c r="BC38" i="39" s="1"/>
  <c r="BC39" i="39" s="1"/>
  <c r="BB33" i="39"/>
  <c r="AZ33" i="39"/>
  <c r="AZ38" i="39" s="1"/>
  <c r="AZ39" i="39" s="1"/>
  <c r="AY33" i="39"/>
  <c r="AY38" i="39" s="1"/>
  <c r="AY39" i="39" s="1"/>
  <c r="AX33" i="39"/>
  <c r="AX38" i="39" s="1"/>
  <c r="AX39" i="39" s="1"/>
  <c r="AQ33" i="39"/>
  <c r="AP33" i="39"/>
  <c r="AO33" i="39"/>
  <c r="AO38" i="39" s="1"/>
  <c r="AO39" i="39" s="1"/>
  <c r="AD33" i="39"/>
  <c r="AD38" i="39" s="1"/>
  <c r="AD39" i="39" s="1"/>
  <c r="BA32" i="39"/>
  <c r="AK32" i="39"/>
  <c r="AI32" i="39"/>
  <c r="AG32" i="39"/>
  <c r="AE32" i="39"/>
  <c r="AW31" i="39"/>
  <c r="AK31" i="39"/>
  <c r="AI31" i="39"/>
  <c r="AF31" i="39" s="1"/>
  <c r="AE31" i="39"/>
  <c r="AW30" i="39"/>
  <c r="AG30" i="39"/>
  <c r="AF30" i="39" s="1"/>
  <c r="AE30" i="39"/>
  <c r="AW29" i="39"/>
  <c r="AK29" i="39"/>
  <c r="AI29" i="39"/>
  <c r="AG29" i="39"/>
  <c r="AE29" i="39"/>
  <c r="BA28" i="39"/>
  <c r="AK28" i="39"/>
  <c r="AI28" i="39"/>
  <c r="AG28" i="39"/>
  <c r="AE28" i="39"/>
  <c r="AW27" i="39"/>
  <c r="AK27" i="39"/>
  <c r="AK33" i="39" s="1"/>
  <c r="AI27" i="39"/>
  <c r="AG27" i="39"/>
  <c r="AE27" i="39"/>
  <c r="BA26" i="39"/>
  <c r="AI26" i="39"/>
  <c r="AG26" i="39"/>
  <c r="AE26" i="39"/>
  <c r="AW25" i="39"/>
  <c r="AI25" i="39"/>
  <c r="AG25" i="39"/>
  <c r="AE25" i="39"/>
  <c r="BA24" i="39"/>
  <c r="AW24" i="39"/>
  <c r="AI24" i="39"/>
  <c r="AF24" i="39"/>
  <c r="AE24" i="39"/>
  <c r="BA23" i="39"/>
  <c r="AW23" i="39"/>
  <c r="AI23" i="39"/>
  <c r="AF23" i="39" s="1"/>
  <c r="AE23" i="39"/>
  <c r="BA22" i="39"/>
  <c r="AI22" i="39"/>
  <c r="AG22" i="39"/>
  <c r="AF22" i="39" s="1"/>
  <c r="AE22" i="39"/>
  <c r="AW21" i="39"/>
  <c r="AI21" i="39"/>
  <c r="AG21" i="39"/>
  <c r="AE21" i="39"/>
  <c r="AF28" i="39" l="1"/>
  <c r="AK38" i="39"/>
  <c r="AK39" i="39" s="1"/>
  <c r="AN23" i="39"/>
  <c r="AN30" i="39"/>
  <c r="AI33" i="39"/>
  <c r="AI38" i="39" s="1"/>
  <c r="AI39" i="39" s="1"/>
  <c r="AF26" i="39"/>
  <c r="AP38" i="39"/>
  <c r="AP39" i="39" s="1"/>
  <c r="AF36" i="39"/>
  <c r="AN36" i="39" s="1"/>
  <c r="AN37" i="39" s="1"/>
  <c r="AW33" i="39"/>
  <c r="AW38" i="39" s="1"/>
  <c r="AW39" i="39" s="1"/>
  <c r="AF25" i="39"/>
  <c r="AN25" i="39" s="1"/>
  <c r="AQ38" i="39"/>
  <c r="AQ39" i="39" s="1"/>
  <c r="BB38" i="39"/>
  <c r="BB39" i="39" s="1"/>
  <c r="AF35" i="39"/>
  <c r="AN35" i="39" s="1"/>
  <c r="AN26" i="39"/>
  <c r="AN31" i="39"/>
  <c r="AE33" i="39"/>
  <c r="AN22" i="39"/>
  <c r="BA33" i="39"/>
  <c r="BA38" i="39" s="1"/>
  <c r="BA39" i="39" s="1"/>
  <c r="AF27" i="39"/>
  <c r="AN27" i="39" s="1"/>
  <c r="AF29" i="39"/>
  <c r="AF32" i="39"/>
  <c r="AN32" i="39" s="1"/>
  <c r="AF21" i="39"/>
  <c r="AN21" i="39" s="1"/>
  <c r="AN24" i="39"/>
  <c r="AN29" i="39"/>
  <c r="BA37" i="39"/>
  <c r="AN21" i="41"/>
  <c r="AN32" i="41"/>
  <c r="AN36" i="41"/>
  <c r="AN40" i="41"/>
  <c r="AN44" i="41"/>
  <c r="AN48" i="41"/>
  <c r="AN52" i="41"/>
  <c r="AN56" i="41"/>
  <c r="AN60" i="41"/>
  <c r="AN64" i="41"/>
  <c r="AN68" i="41"/>
  <c r="AN72" i="41"/>
  <c r="AN76" i="41"/>
  <c r="AN80" i="41"/>
  <c r="AN84" i="41"/>
  <c r="AN88" i="41"/>
  <c r="AN91" i="41"/>
  <c r="AN92" i="41"/>
  <c r="AN95" i="41"/>
  <c r="AN96" i="41"/>
  <c r="AC98" i="41"/>
  <c r="AG98" i="41"/>
  <c r="AK98" i="41"/>
  <c r="AN14" i="41"/>
  <c r="AN18" i="41"/>
  <c r="H103" i="41"/>
  <c r="AE98" i="41"/>
  <c r="AM98" i="41"/>
  <c r="AH98" i="41"/>
  <c r="AB98" i="41"/>
  <c r="AF98" i="41"/>
  <c r="AJ98" i="41"/>
  <c r="AN17" i="41"/>
  <c r="AN20" i="41"/>
  <c r="AN28" i="41"/>
  <c r="AN31" i="41"/>
  <c r="AN35" i="41"/>
  <c r="AN39" i="41"/>
  <c r="AN43" i="41"/>
  <c r="AN47" i="41"/>
  <c r="AN51" i="41"/>
  <c r="AN55" i="41"/>
  <c r="AN59" i="41"/>
  <c r="AN63" i="41"/>
  <c r="AN67" i="41"/>
  <c r="AN71" i="41"/>
  <c r="AN75" i="41"/>
  <c r="AN79" i="41"/>
  <c r="AN83" i="41"/>
  <c r="AN87" i="41"/>
  <c r="AN90" i="41"/>
  <c r="AN15" i="41"/>
  <c r="AN19" i="41"/>
  <c r="AN23" i="41"/>
  <c r="AN26" i="41"/>
  <c r="AN29" i="41"/>
  <c r="AN33" i="41"/>
  <c r="AN37" i="41"/>
  <c r="AN41" i="41"/>
  <c r="AN45" i="41"/>
  <c r="AN49" i="41"/>
  <c r="AN53" i="41"/>
  <c r="AN57" i="41"/>
  <c r="AN61" i="41"/>
  <c r="AN65" i="41"/>
  <c r="AN69" i="41"/>
  <c r="AN73" i="41"/>
  <c r="AN77" i="41"/>
  <c r="AN81" i="41"/>
  <c r="AN85" i="41"/>
  <c r="AA98" i="41"/>
  <c r="AI98" i="41"/>
  <c r="AD98" i="41"/>
  <c r="AL98" i="41"/>
  <c r="AN16" i="41"/>
  <c r="AN25" i="41"/>
  <c r="AN27" i="41"/>
  <c r="AN30" i="41"/>
  <c r="AN34" i="41"/>
  <c r="AN38" i="41"/>
  <c r="AN42" i="41"/>
  <c r="AN46" i="41"/>
  <c r="AN50" i="41"/>
  <c r="AN54" i="41"/>
  <c r="AN58" i="41"/>
  <c r="AN62" i="41"/>
  <c r="AN66" i="41"/>
  <c r="AN70" i="41"/>
  <c r="AN74" i="41"/>
  <c r="AN78" i="41"/>
  <c r="AN82" i="41"/>
  <c r="AN86" i="41"/>
  <c r="AN89" i="41"/>
  <c r="AN93" i="41"/>
  <c r="AN94" i="41"/>
  <c r="AN97" i="41"/>
  <c r="H105" i="41"/>
  <c r="H107" i="41"/>
  <c r="H109" i="41"/>
  <c r="H111" i="41"/>
  <c r="H113" i="41"/>
  <c r="H115" i="41"/>
  <c r="H117" i="41"/>
  <c r="H119" i="41"/>
  <c r="H121" i="41"/>
  <c r="H106" i="41"/>
  <c r="H108" i="41"/>
  <c r="H110" i="41"/>
  <c r="H112" i="41"/>
  <c r="H114" i="41"/>
  <c r="H116" i="41"/>
  <c r="H118" i="41"/>
  <c r="AN13" i="41"/>
  <c r="AE38" i="39"/>
  <c r="AE39" i="39" s="1"/>
  <c r="AN28" i="39"/>
  <c r="AF37" i="39"/>
  <c r="AG33" i="39"/>
  <c r="AG38" i="39" s="1"/>
  <c r="AG39" i="39" s="1"/>
  <c r="AN33" i="39" l="1"/>
  <c r="AN38" i="39" s="1"/>
  <c r="AN39" i="39" s="1"/>
  <c r="AF33" i="39"/>
  <c r="AF38" i="39" s="1"/>
  <c r="AF39" i="39" s="1"/>
  <c r="C117" i="41"/>
  <c r="D117" i="41" s="1"/>
  <c r="E117" i="41" s="1"/>
  <c r="C110" i="41"/>
  <c r="D110" i="41" s="1"/>
  <c r="E110" i="41" s="1"/>
  <c r="C112" i="41"/>
  <c r="D112" i="41" s="1"/>
  <c r="E112" i="41" s="1"/>
  <c r="C118" i="41"/>
  <c r="D118" i="41" s="1"/>
  <c r="E118" i="41" s="1"/>
  <c r="C108" i="41"/>
  <c r="D108" i="41" s="1"/>
  <c r="E108" i="41" s="1"/>
  <c r="C121" i="41"/>
  <c r="D121" i="41" s="1"/>
  <c r="E121" i="41" s="1"/>
  <c r="C114" i="41"/>
  <c r="D114" i="41" s="1"/>
  <c r="E114" i="41" s="1"/>
  <c r="C111" i="41"/>
  <c r="D111" i="41" s="1"/>
  <c r="E111" i="41" s="1"/>
  <c r="C119" i="41"/>
  <c r="D119" i="41" s="1"/>
  <c r="E119" i="41" s="1"/>
  <c r="C116" i="41"/>
  <c r="D116" i="41" s="1"/>
  <c r="E116" i="41" s="1"/>
  <c r="C113" i="41"/>
  <c r="D113" i="41" s="1"/>
  <c r="E113" i="41" s="1"/>
  <c r="C106" i="41"/>
  <c r="D106" i="41" s="1"/>
  <c r="E106" i="41" s="1"/>
  <c r="H122" i="41"/>
  <c r="C109" i="41"/>
  <c r="D109" i="41" s="1"/>
  <c r="E109" i="41" s="1"/>
  <c r="C115" i="41"/>
  <c r="D115" i="41" s="1"/>
  <c r="E115" i="41" s="1"/>
  <c r="C120" i="41"/>
  <c r="D120" i="41" s="1"/>
  <c r="E120" i="41" s="1"/>
  <c r="C107" i="41"/>
  <c r="D107" i="41" s="1"/>
  <c r="E107" i="41" s="1"/>
  <c r="C105" i="41"/>
  <c r="AN98" i="41"/>
  <c r="C122" i="41" l="1"/>
  <c r="C123" i="41" s="1"/>
  <c r="D105" i="41"/>
  <c r="D122" i="41" l="1"/>
  <c r="E105" i="41"/>
  <c r="E122" i="41" s="1"/>
</calcChain>
</file>

<file path=xl/comments1.xml><?xml version="1.0" encoding="utf-8"?>
<comments xmlns="http://schemas.openxmlformats.org/spreadsheetml/2006/main">
  <authors>
    <author>Acer</author>
  </authors>
  <commentList>
    <comment ref="N113" authorId="0">
      <text>
        <r>
          <rPr>
            <b/>
            <sz val="16"/>
            <color indexed="81"/>
            <rFont val="Tahoma"/>
            <family val="2"/>
            <charset val="204"/>
          </rPr>
          <t>-1 бакалавр</t>
        </r>
      </text>
    </comment>
    <comment ref="Q113" authorId="0">
      <text>
        <r>
          <rPr>
            <b/>
            <sz val="16"/>
            <color indexed="81"/>
            <rFont val="Tahoma"/>
            <family val="2"/>
            <charset val="204"/>
          </rPr>
          <t>-1 бакалавр</t>
        </r>
      </text>
    </comment>
  </commentList>
</comments>
</file>

<file path=xl/sharedStrings.xml><?xml version="1.0" encoding="utf-8"?>
<sst xmlns="http://schemas.openxmlformats.org/spreadsheetml/2006/main" count="423" uniqueCount="299">
  <si>
    <t>Аудиторні заняття</t>
  </si>
  <si>
    <t xml:space="preserve">              I. Викладання дисциплін кафедри</t>
  </si>
  <si>
    <t>Всього годин</t>
  </si>
  <si>
    <t>РОЗРАХУНОК ОБСЯГУ НАВЧАЛЬНОГО НАВАНТАЖЕННЯ КАФЕДРИ</t>
  </si>
  <si>
    <t>(абревіат.)</t>
  </si>
  <si>
    <t>Всього за навчальний рік:</t>
  </si>
  <si>
    <t xml:space="preserve">                     (повна назва кафедри)</t>
  </si>
  <si>
    <t>Контр. заходи, їх кількість
(к-сть год. на викон.КП,КР)</t>
  </si>
  <si>
    <t>К-сть груп
та підгруп</t>
  </si>
  <si>
    <t>К-сть 
студентів</t>
  </si>
  <si>
    <t>Бюджетні</t>
  </si>
  <si>
    <t>Б</t>
  </si>
  <si>
    <t>К</t>
  </si>
  <si>
    <t>БК</t>
  </si>
  <si>
    <t>КК</t>
  </si>
  <si>
    <t>Факультет(ін-т), який забезпечується (абрев.).
Назва  дисципліни,
 іі загальний обсяг в годинах.
Курс навчання, шифр груп,
к-сть студентів в кожній групі (Б+К)</t>
  </si>
  <si>
    <t>Розрахунок  навчального  навантаження</t>
  </si>
  <si>
    <t>Бюдж.
групи</t>
  </si>
  <si>
    <t>Контр.
групи</t>
  </si>
  <si>
    <t>(подається до навчального відділу до 20 квітня)</t>
  </si>
  <si>
    <t>Курс</t>
  </si>
  <si>
    <t>-</t>
  </si>
  <si>
    <t>Форма № К-3-Б</t>
  </si>
  <si>
    <t>Лебедєв Д.Ю.</t>
  </si>
  <si>
    <t>Формування професійно-мовного стилю спілкування, 60, PhD, 1 курс, ДК-91ф, (1+0)</t>
  </si>
  <si>
    <t>Інтелектуальні та проблемно-орієнтовані електронні інформаційні системи -2, 60, PhD, 2 курс, 2 курс, ДК-81ф (1+0)</t>
  </si>
  <si>
    <t>Прикладні аспекти системного аналізу в телекомунікаціях та радіотехніці-2, 90, PhD, 2 курс, ДК-81ф, (1+0)</t>
  </si>
  <si>
    <t>Інтелектуальні та проблемно-орієнтовані електронні інформаційні системи -1, 60, PhD, 2 курс, ДК-81ф (1+0)</t>
  </si>
  <si>
    <t>Іноваційні напрями розвитку телекомунікацій та радіотехніки, 90, PhD, 2 курс, ДК-81ф (1+0)</t>
  </si>
  <si>
    <t>Математичні методи наукових досліджень в телекомунікаціях та радіотехніці, 90, PhD, 2 курс, ДК-81ф (1+0)</t>
  </si>
  <si>
    <t>Кучернюк П.В.</t>
  </si>
  <si>
    <t>/</t>
  </si>
  <si>
    <r>
      <t>Кафедра___</t>
    </r>
    <r>
      <rPr>
        <u/>
        <sz val="16"/>
        <color indexed="8"/>
        <rFont val="Arial Cyr"/>
        <charset val="204"/>
      </rPr>
      <t>конструювання електронно-обчислювальної апаратури</t>
    </r>
    <r>
      <rPr>
        <sz val="16"/>
        <color indexed="8"/>
        <rFont val="Arial Cyr"/>
        <charset val="204"/>
      </rPr>
      <t>__</t>
    </r>
  </si>
  <si>
    <r>
      <t>Факультет (інститут)___</t>
    </r>
    <r>
      <rPr>
        <u/>
        <sz val="14"/>
        <color indexed="8"/>
        <rFont val="Arial Cyr"/>
        <family val="2"/>
        <charset val="204"/>
      </rPr>
      <t>ЕЛ</t>
    </r>
    <r>
      <rPr>
        <sz val="14"/>
        <color indexed="8"/>
        <rFont val="Arial Cyr"/>
        <family val="2"/>
        <charset val="204"/>
      </rPr>
      <t>____</t>
    </r>
  </si>
  <si>
    <t>ВІДПОВІДНО РОБОЧИМ НАВЧАЛЬНИМ ПЛАНАМ на 2019 - 2020 н.р.</t>
  </si>
  <si>
    <r>
      <t xml:space="preserve">Форма навчання: </t>
    </r>
    <r>
      <rPr>
        <b/>
        <sz val="16"/>
        <color indexed="8"/>
        <rFont val="Arial Cyr"/>
        <charset val="204"/>
      </rPr>
      <t>денна, за держбюджетом</t>
    </r>
    <r>
      <rPr>
        <sz val="16"/>
        <color indexed="8"/>
        <rFont val="Arial Cyr"/>
        <charset val="204"/>
      </rPr>
      <t xml:space="preserve">   </t>
    </r>
  </si>
  <si>
    <t>№ п/п у К3 Б</t>
  </si>
  <si>
    <r>
      <t xml:space="preserve">Обсяг дисципліни за семестр,
</t>
    </r>
    <r>
      <rPr>
        <b/>
        <sz val="14"/>
        <color indexed="8"/>
        <rFont val="Arial Cyr"/>
        <family val="2"/>
        <charset val="204"/>
      </rPr>
      <t>N</t>
    </r>
    <r>
      <rPr>
        <sz val="14"/>
        <color indexed="8"/>
        <rFont val="Arial Cyr"/>
        <family val="2"/>
        <charset val="204"/>
      </rPr>
      <t xml:space="preserve"> годин</t>
    </r>
  </si>
  <si>
    <r>
      <t xml:space="preserve">Кількість бюджетних потоків, </t>
    </r>
    <r>
      <rPr>
        <b/>
        <sz val="14"/>
        <color indexed="8"/>
        <rFont val="Arial Cyr"/>
        <family val="2"/>
        <charset val="204"/>
      </rPr>
      <t>Р</t>
    </r>
  </si>
  <si>
    <r>
      <t xml:space="preserve">Академ. контрактні, </t>
    </r>
    <r>
      <rPr>
        <b/>
        <sz val="14"/>
        <color indexed="8"/>
        <rFont val="Arial Cyr"/>
        <family val="2"/>
        <charset val="204"/>
      </rPr>
      <t>ГК</t>
    </r>
  </si>
  <si>
    <r>
      <t xml:space="preserve">Лекції, </t>
    </r>
    <r>
      <rPr>
        <b/>
        <sz val="14"/>
        <color indexed="8"/>
        <rFont val="Arial Cyr"/>
        <family val="2"/>
        <charset val="204"/>
      </rPr>
      <t>Л</t>
    </r>
    <r>
      <rPr>
        <sz val="14"/>
        <color indexed="8"/>
        <rFont val="Arial Cyr"/>
        <family val="2"/>
        <charset val="204"/>
      </rPr>
      <t xml:space="preserve"> х </t>
    </r>
    <r>
      <rPr>
        <b/>
        <sz val="14"/>
        <color indexed="8"/>
        <rFont val="Arial Cyr"/>
        <family val="2"/>
        <charset val="204"/>
      </rPr>
      <t>Р</t>
    </r>
  </si>
  <si>
    <r>
      <t xml:space="preserve">Практ.заняття
 (семінари), </t>
    </r>
    <r>
      <rPr>
        <b/>
        <sz val="14"/>
        <color indexed="8"/>
        <rFont val="Arial Cyr"/>
        <family val="2"/>
        <charset val="204"/>
      </rPr>
      <t>П</t>
    </r>
    <r>
      <rPr>
        <sz val="14"/>
        <color indexed="8"/>
        <rFont val="Arial Cyr"/>
        <family val="2"/>
        <charset val="204"/>
      </rPr>
      <t xml:space="preserve"> х </t>
    </r>
    <r>
      <rPr>
        <b/>
        <sz val="14"/>
        <color indexed="8"/>
        <rFont val="Arial Cyr"/>
        <family val="2"/>
        <charset val="204"/>
      </rPr>
      <t>ГП</t>
    </r>
  </si>
  <si>
    <r>
      <t xml:space="preserve">Лаб.заняття(комп"ют.практик.), 
</t>
    </r>
    <r>
      <rPr>
        <b/>
        <sz val="14"/>
        <color indexed="8"/>
        <rFont val="Arial Cyr"/>
        <family val="2"/>
        <charset val="204"/>
      </rPr>
      <t xml:space="preserve">L </t>
    </r>
    <r>
      <rPr>
        <sz val="14"/>
        <color indexed="8"/>
        <rFont val="Arial Cyr"/>
        <family val="2"/>
        <charset val="204"/>
      </rPr>
      <t xml:space="preserve">х </t>
    </r>
    <r>
      <rPr>
        <b/>
        <sz val="14"/>
        <color indexed="8"/>
        <rFont val="Arial Cyr"/>
        <family val="2"/>
        <charset val="204"/>
      </rPr>
      <t>ГL</t>
    </r>
  </si>
  <si>
    <t>Індивідуальні заняття  І</t>
  </si>
  <si>
    <r>
      <t xml:space="preserve">Екзамени, </t>
    </r>
    <r>
      <rPr>
        <b/>
        <sz val="14"/>
        <color indexed="8"/>
        <rFont val="Arial Cyr"/>
        <family val="2"/>
        <charset val="204"/>
      </rPr>
      <t>0.33хEx(Б+БК)</t>
    </r>
  </si>
  <si>
    <r>
      <t xml:space="preserve">Заліки, </t>
    </r>
    <r>
      <rPr>
        <b/>
        <sz val="14"/>
        <color indexed="8"/>
        <rFont val="Arial Cyr"/>
        <family val="2"/>
        <charset val="204"/>
      </rPr>
      <t>0.25х(Б+БК)</t>
    </r>
    <r>
      <rPr>
        <sz val="14"/>
        <color indexed="8"/>
        <rFont val="Arial Cyr"/>
        <family val="2"/>
        <charset val="204"/>
      </rPr>
      <t xml:space="preserve"> або
</t>
    </r>
    <r>
      <rPr>
        <b/>
        <sz val="14"/>
        <color indexed="8"/>
        <rFont val="Arial Cyr"/>
        <family val="2"/>
        <charset val="204"/>
      </rPr>
      <t>Zх2х(ГхБ/(Б+К)+ГКхБК/(БК+КК))</t>
    </r>
  </si>
  <si>
    <r>
      <t xml:space="preserve">Контр.роб.(мод.,темат.),
</t>
    </r>
    <r>
      <rPr>
        <b/>
        <sz val="14"/>
        <color indexed="8"/>
        <rFont val="Arial Cyr"/>
        <family val="2"/>
        <charset val="204"/>
      </rPr>
      <t>0.25хМх(Б+БК)</t>
    </r>
  </si>
  <si>
    <r>
      <t xml:space="preserve">Курсові проекти, </t>
    </r>
    <r>
      <rPr>
        <b/>
        <sz val="14"/>
        <color indexed="8"/>
        <rFont val="Arial Cyr"/>
        <family val="2"/>
        <charset val="204"/>
      </rPr>
      <t>Qх(Б+БК)</t>
    </r>
  </si>
  <si>
    <r>
      <t xml:space="preserve">Курсові роботи, </t>
    </r>
    <r>
      <rPr>
        <b/>
        <sz val="14"/>
        <color indexed="8"/>
        <rFont val="Arial Cyr"/>
        <family val="2"/>
        <charset val="204"/>
      </rPr>
      <t>Gх(Б+БК)</t>
    </r>
  </si>
  <si>
    <r>
      <t xml:space="preserve">РГР, РР, ГР,  </t>
    </r>
    <r>
      <rPr>
        <b/>
        <sz val="14"/>
        <color indexed="8"/>
        <rFont val="Arial Cyr"/>
        <family val="2"/>
        <charset val="204"/>
      </rPr>
      <t>0.5хRх(Б+БК)</t>
    </r>
  </si>
  <si>
    <r>
      <t xml:space="preserve">ДКР, </t>
    </r>
    <r>
      <rPr>
        <b/>
        <sz val="14"/>
        <color indexed="8"/>
        <rFont val="Arial Cyr"/>
        <family val="2"/>
        <charset val="204"/>
      </rPr>
      <t>0.33хDх(Б+БК)</t>
    </r>
  </si>
  <si>
    <r>
      <t xml:space="preserve">Реферати, </t>
    </r>
    <r>
      <rPr>
        <b/>
        <sz val="14"/>
        <color indexed="8"/>
        <rFont val="Arial Cyr"/>
        <family val="2"/>
        <charset val="204"/>
      </rPr>
      <t>0.25хFх(Б+БК)</t>
    </r>
  </si>
  <si>
    <r>
      <t xml:space="preserve">Консультації, </t>
    </r>
    <r>
      <rPr>
        <b/>
        <sz val="14"/>
        <color indexed="8"/>
        <rFont val="Arial Cyr"/>
        <family val="2"/>
        <charset val="204"/>
      </rPr>
      <t>2 х E х Г + 
0,06 х N х (Б+БК)/25</t>
    </r>
  </si>
  <si>
    <r>
      <t xml:space="preserve">Лекції, </t>
    </r>
    <r>
      <rPr>
        <b/>
        <sz val="14"/>
        <color indexed="8"/>
        <rFont val="Arial Cyr"/>
        <family val="2"/>
        <charset val="204"/>
      </rPr>
      <t>Л</t>
    </r>
    <r>
      <rPr>
        <sz val="14"/>
        <color indexed="8"/>
        <rFont val="Arial Cyr"/>
        <family val="2"/>
        <charset val="204"/>
      </rPr>
      <t xml:space="preserve"> годин</t>
    </r>
  </si>
  <si>
    <r>
      <t xml:space="preserve">Практ., </t>
    </r>
    <r>
      <rPr>
        <b/>
        <sz val="14"/>
        <color indexed="8"/>
        <rFont val="Arial Cyr"/>
        <family val="2"/>
        <charset val="204"/>
      </rPr>
      <t>П</t>
    </r>
    <r>
      <rPr>
        <sz val="14"/>
        <color indexed="8"/>
        <rFont val="Arial Cyr"/>
        <family val="2"/>
        <charset val="204"/>
      </rPr>
      <t xml:space="preserve"> годин</t>
    </r>
  </si>
  <si>
    <r>
      <t>Лабор.(комп"ют.практик.),</t>
    </r>
    <r>
      <rPr>
        <b/>
        <sz val="14"/>
        <color indexed="8"/>
        <rFont val="Arial Cyr"/>
        <family val="2"/>
        <charset val="204"/>
      </rPr>
      <t xml:space="preserve">  
L</t>
    </r>
    <r>
      <rPr>
        <sz val="14"/>
        <color indexed="8"/>
        <rFont val="Arial Cyr"/>
        <family val="2"/>
        <charset val="204"/>
      </rPr>
      <t xml:space="preserve"> годин</t>
    </r>
  </si>
  <si>
    <r>
      <t xml:space="preserve">Екзамени, </t>
    </r>
    <r>
      <rPr>
        <b/>
        <sz val="14"/>
        <color indexed="8"/>
        <rFont val="Arial Cyr"/>
        <family val="2"/>
        <charset val="204"/>
      </rPr>
      <t>Е</t>
    </r>
  </si>
  <si>
    <r>
      <t xml:space="preserve">Заліки, </t>
    </r>
    <r>
      <rPr>
        <b/>
        <sz val="14"/>
        <color indexed="8"/>
        <rFont val="Arial Cyr"/>
        <family val="2"/>
        <charset val="204"/>
      </rPr>
      <t>Z</t>
    </r>
  </si>
  <si>
    <r>
      <t xml:space="preserve">Контр.роб (мод., темат.), </t>
    </r>
    <r>
      <rPr>
        <b/>
        <sz val="14"/>
        <color indexed="8"/>
        <rFont val="Arial Cyr"/>
        <family val="2"/>
        <charset val="204"/>
      </rPr>
      <t>М</t>
    </r>
  </si>
  <si>
    <r>
      <t xml:space="preserve">Курсові проекти, </t>
    </r>
    <r>
      <rPr>
        <b/>
        <sz val="14"/>
        <color indexed="8"/>
        <rFont val="Arial Cyr"/>
        <family val="2"/>
        <charset val="204"/>
      </rPr>
      <t xml:space="preserve">Q </t>
    </r>
    <r>
      <rPr>
        <sz val="14"/>
        <color indexed="8"/>
        <rFont val="Arial Cyr"/>
        <family val="2"/>
        <charset val="204"/>
      </rPr>
      <t>годин</t>
    </r>
  </si>
  <si>
    <r>
      <t xml:space="preserve">Курсові роботи, </t>
    </r>
    <r>
      <rPr>
        <b/>
        <sz val="14"/>
        <color indexed="8"/>
        <rFont val="Arial Cyr"/>
        <family val="2"/>
        <charset val="204"/>
      </rPr>
      <t xml:space="preserve">G </t>
    </r>
    <r>
      <rPr>
        <sz val="14"/>
        <color indexed="8"/>
        <rFont val="Arial Cyr"/>
        <family val="2"/>
        <charset val="204"/>
      </rPr>
      <t>годин</t>
    </r>
  </si>
  <si>
    <r>
      <t xml:space="preserve">РГР, РР, ГР,    </t>
    </r>
    <r>
      <rPr>
        <b/>
        <sz val="14"/>
        <color indexed="8"/>
        <rFont val="Arial Cyr"/>
        <family val="2"/>
        <charset val="204"/>
      </rPr>
      <t>R</t>
    </r>
  </si>
  <si>
    <r>
      <t xml:space="preserve">ДКР, </t>
    </r>
    <r>
      <rPr>
        <b/>
        <sz val="14"/>
        <color indexed="8"/>
        <rFont val="Arial Cyr"/>
        <family val="2"/>
        <charset val="204"/>
      </rPr>
      <t>D</t>
    </r>
  </si>
  <si>
    <r>
      <t xml:space="preserve">Реферати,   </t>
    </r>
    <r>
      <rPr>
        <b/>
        <sz val="14"/>
        <color indexed="8"/>
        <rFont val="Arial Cyr"/>
        <family val="2"/>
        <charset val="204"/>
      </rPr>
      <t>F</t>
    </r>
  </si>
  <si>
    <r>
      <t xml:space="preserve">Академічні бюдж., </t>
    </r>
    <r>
      <rPr>
        <b/>
        <sz val="14"/>
        <color indexed="8"/>
        <rFont val="Arial Cyr"/>
        <family val="2"/>
        <charset val="204"/>
      </rPr>
      <t>Г</t>
    </r>
  </si>
  <si>
    <r>
      <t xml:space="preserve">Підгрупи для ПЗ, </t>
    </r>
    <r>
      <rPr>
        <b/>
        <sz val="14"/>
        <color indexed="8"/>
        <rFont val="Arial Cyr"/>
        <family val="2"/>
        <charset val="204"/>
      </rPr>
      <t>ГП</t>
    </r>
  </si>
  <si>
    <r>
      <t xml:space="preserve">Підгр. для лаб.роб., </t>
    </r>
    <r>
      <rPr>
        <b/>
        <sz val="14"/>
        <color indexed="8"/>
        <rFont val="Arial Cyr"/>
        <family val="2"/>
        <charset val="204"/>
      </rPr>
      <t>ГL</t>
    </r>
  </si>
  <si>
    <t>Викладачі</t>
  </si>
  <si>
    <t>Антонюк О.І.</t>
  </si>
  <si>
    <t>Системи автоматизованого проектування радіоелектронної апаратури - 1, 120,  3 курс,  ДК-71 (9+0), ДК-72 (9+0)</t>
  </si>
  <si>
    <t>Системи автоматизованого проектування радіоелектронної апаратури - 2, 120, 4 курс, ДК-61 (10+0), ДК-62 (10+0)</t>
  </si>
  <si>
    <t>Інформатика - 1, 105, 1 курс, ДК-91 (20+1), ДК-92 (20+0)</t>
  </si>
  <si>
    <t>Цифрове оброблення сигналів - 1, 105, 4 курс, ДК-61 (10+0), ДК-62 (10+0)</t>
  </si>
  <si>
    <t>Павлов Л.М.</t>
  </si>
  <si>
    <t>Основи побудови силової та побутової апаратури, 165,  3 курс,  ДК-71 (9+0), ДК-72 (9+0)</t>
  </si>
  <si>
    <t>Електронні обчислювальні засоби на основі цифрових сигнальних процесорів, 180,  маг. 1 курс ДК-91 МП (9+0), ДК-91 МН (1+0)</t>
  </si>
  <si>
    <t>Комп'ютерні технології проектування електронних засобів - 1, 135, маг. 2 курс, ДК-81 мн (1+1)</t>
  </si>
  <si>
    <t>Комп'ютерні технології проектування електронних засобів - 2. Курсовий проект, 45, маг. 2 курс, ДК-81мн (1+1)</t>
  </si>
  <si>
    <t>Обчислювальні та мікропроцесорні засоби в радіоелектронній апаратурі - 1, 120, 3 курс,  ДК-71 (9+0), ДК-72 (9+0)</t>
  </si>
  <si>
    <t>Проектування "систем на кристалі", 120, маг. 1 курс ДК-91 МП (9+0), ДК-91 МН (1+0)</t>
  </si>
  <si>
    <t>Бондаренко В.М.</t>
  </si>
  <si>
    <t>Електродинаміка та поширення радіохвиль -1, 120, 2 курс, ДК-81 (15+2), ДК-82 (12+1)</t>
  </si>
  <si>
    <t>Основи теорії кіл - 1, 150, 2 курс, ДК-81 (15+2), ДК-82 (12+1)</t>
  </si>
  <si>
    <t>Моделювання радіоелектронних кіл, 135,   3 курс,  ДК-71 (9+0), ДК-72 (9+0)</t>
  </si>
  <si>
    <t>Електродинаміка та поширення радіохвиль -2, 105, 2 курс, ДК-81 (15+2), ДК-82 (12+1)</t>
  </si>
  <si>
    <t>Основи теорії кіл - 2, 90, 2 курс, ДК-81 (15+2), ДК-82 (12+1)</t>
  </si>
  <si>
    <t>Бондаренко Н.О.</t>
  </si>
  <si>
    <t>Обчислювальна математика, 135, 2 курс, ДК-81 (15+2), ДК-82 (12+1)</t>
  </si>
  <si>
    <t>Бондаренко Н.О
(Корнєв В.П.).</t>
  </si>
  <si>
    <t>Основи мікропроцесорної техніки, 120,  3 курс,  ДК-71 (9+0), ДК-72 (9+0)</t>
  </si>
  <si>
    <t>Бондаренко Н.О. (Корнєв В.П.)</t>
  </si>
  <si>
    <t>Обчислювальні та мікропроцесорні засоби в радіоелектронній апаратурі - 2, 150,  3 курс,  ДК-71 (9+0), ДК-72 (9+0)</t>
  </si>
  <si>
    <t>Обчислювальні та мікропроцесорні засоби в радіоелектронній апаратурі - 4. Курсовий проект, 45, 4 курс, ДК-61 (10+0), ДК-62 (10+0)</t>
  </si>
  <si>
    <t>Імовірнісні основи обробки даних,120, 1 курс, ДК-91 (20+1), ДК-92 (20+0)</t>
  </si>
  <si>
    <t>Оптимізація  та  прийняття проектно-конструкторських рішень, 90, 4 курс, ДК-61 (10+0), ДК-62 (10+0)</t>
  </si>
  <si>
    <t>Іваннік Г.В.</t>
  </si>
  <si>
    <t>Іваннік Г.В. (Мирошніченко А.П.)</t>
  </si>
  <si>
    <t>Матеріалознавство радіоелектронної апаратури - 1, 150, 1 курс, ДК-91 (20+1), ДК-92 (20+0)</t>
  </si>
  <si>
    <t>Варфоломеєв А.Ю.</t>
  </si>
  <si>
    <t>Інформатика - 3, 90, 2 курс, ДК-81 (15+2), ДК-82 (12+1)</t>
  </si>
  <si>
    <t>Функціонально-логічне проектування, 135, 2 курс, ДК-81 (15+2), ДК-82 (12+1)</t>
  </si>
  <si>
    <t>Системи технічного зору, 120, маг. 1 курс ДК-91 МП (9+0), ДК-91 МН (1+0)</t>
  </si>
  <si>
    <t>Губар В.Г.</t>
  </si>
  <si>
    <t>Інформатика - 2, 105,1 курс, ДК-91 (20+1), ДК-92 (20+0)</t>
  </si>
  <si>
    <t>Фiзико-теоретичнi основи проектування радіоелектронної апаратури - 1, 180,  3 курс,  ДК-71 (9+0), ДК-72 (9+0)</t>
  </si>
  <si>
    <t>Фiзико-теоретичнi основи проектування радіоелектронної апаратури - 2. Курсова робота, 30,  3 курс,  ДК-71 (9+0), ДК-72 (9+0)</t>
  </si>
  <si>
    <t xml:space="preserve"> Яганов П.О. (Губар В.Г.)</t>
  </si>
  <si>
    <t>Автоматизація конструкторського проектування радіоелектронної апаратури, 135, 4 курс, ДК-61 (10+0), ДК-62 (10+0)</t>
  </si>
  <si>
    <t>Губар В.Г. (Яганов П.О.)</t>
  </si>
  <si>
    <t>Корнєв В.П.</t>
  </si>
  <si>
    <t>Корнєв В.П.
(Бондаренко Н.О.)</t>
  </si>
  <si>
    <t>Корнєв В.П. (Бондаренко Н.О.)</t>
  </si>
  <si>
    <t>Короткий Є.В.</t>
  </si>
  <si>
    <t>Схемотехніка, 180, 3 курс,  ДК-71 (9+0), ДК-72 (9+0)</t>
  </si>
  <si>
    <t>Аналогова електроніка - 1, 90, 2 курс, ДК-81 (15+2), ДК-82 (12+1)</t>
  </si>
  <si>
    <t>Аналогова електроніка - 2. Курсова робота, 30, 2 курс, ДК-81 (15+2), ДК-82 (12+1)</t>
  </si>
  <si>
    <t>Основи теорії телекомунікацій і радіотехніки - 1, 90, 4 курс, ДК-61 (10+0), ДК-62 (10+0)</t>
  </si>
  <si>
    <t>Технології та засоби керування в інформаційних мережах, 120, маг. 2 курс, ДК-81 мн (1+1)</t>
  </si>
  <si>
    <t>Основи теорії телекомунікацій і радіотехніки - 2, 105, 4 курс, ДК-61 (10+0), ДК-62 (10+0)</t>
  </si>
  <si>
    <t>Компютерні мережі та засоби телекомунікацій-1, 150, маг. 1 курс ДК-91 МП (9+0), ДК-91 МН (1+0)</t>
  </si>
  <si>
    <t>Компютерні мережі та засоби телекомунікацій-2. Курсовий проект, 45, маг. 1 курс ДК-91 МП (9+0), ДК-91 МН (1+0)</t>
  </si>
  <si>
    <t>Вступ до спеціальності, 60, 1 курс, ДК-91 (20+1), ДК-92 (20+0)</t>
  </si>
  <si>
    <t>Основи побудови інформаційних ресурсів, 90, маг. 1 курс ДК-91 МП (9+0), ДК-91 МН (1+0)</t>
  </si>
  <si>
    <t>Системи забезпечення якості електронно-обчислювальних засобів, 90,  маг. 1 курс ДК-91 МП (9+0), ДК-91 МН (1+0)</t>
  </si>
  <si>
    <t>Лисенко О.І.</t>
  </si>
  <si>
    <t>Конструювання та технологія виробництва радіоелектронних апаратів - 2, 105,   3 курс,  ДК-71 (9+0), ДК-72 (9+0)</t>
  </si>
  <si>
    <t>Конструювання та технологія виробництва радіоелектронних апаратів - 3. Курсовий проект, 45,   3 курс,  ДК-71 (9+0), ДК-72 (9+0)</t>
  </si>
  <si>
    <t>Конструювання та технологія виробництва радіоелектронних апаратів-1, 90, 2 курс, ДК-81 (15+2), ДК-82 (12+1)</t>
  </si>
  <si>
    <t>Мирошніченко А.П.</t>
  </si>
  <si>
    <t>Матеріалознавство радіоелектронної апаратури - 2, 135, 2 курс, ДК-81 (15+2), ДК-82 (12+1)</t>
  </si>
  <si>
    <t>Електронна компонентна база радіоелектронних апаратів, 90, 2 курс, ДК-81 (15+2), ДК-82 (12+1)</t>
  </si>
  <si>
    <t>Лисенко О.М.</t>
  </si>
  <si>
    <t>Цифрове оброблення сигналів - 2. Курсова робота, 30, 4 курс, ДК-61 (10+0), ДК-62 (10+0)</t>
  </si>
  <si>
    <t>Ходнєв Т.</t>
  </si>
  <si>
    <t>Обчислювальні та мікропроцесорні засоби в радіоелектронній апаратурі - 3, 120, 4 курс, ДК-61 (10+0), ДК-62 (10+0)</t>
  </si>
  <si>
    <t>Наукова робота за темою магістерської дисертації - 1. Основи наукових досліджень, 60,  маг. 1 курс ДК-91 МП (9+0), ДК-91 МН (1+0)</t>
  </si>
  <si>
    <t>Наукова робота за темою магістерської дисертації - 2. Науково-дослідна робота за темою магістерської дисертації, 60,  маг. 1 курс ДК-91 МН (1+0)</t>
  </si>
  <si>
    <t>Наукова робота за темою магістерської дисертації - 2. Науково-дослідна робота за темою магістерської дисертації, 60,  маг. 1 курс ДК-91 МП (9+0)</t>
  </si>
  <si>
    <t>Наукова робота за темою магістерської дисертації-3. Науково-дослідна робота за темою магістерської дисертації. 105, маг. 2 курс, ДК-81мн (1+1)</t>
  </si>
  <si>
    <t>Периферійні пристрої , 150, маг. 2 курс, ДК-81мн (1+1)</t>
  </si>
  <si>
    <t>Основи метрології, 90, 1 курс, ДК-91 (20+1), ДК-92 (20+0)</t>
  </si>
  <si>
    <t>Редько І.В.</t>
  </si>
  <si>
    <t>Системне програмування та керування конструкторськими базами даних-1, 135,маг. 1 курс ДК-91 МП (9+0), ДК-91 МН (1+0)</t>
  </si>
  <si>
    <t>Системне програмування та керування конструкторськими базами даних-2. Курсова робота, 30,маг. 1 курс ДК-91 МП (9+0), ДК-91 МН (1+0)</t>
  </si>
  <si>
    <t>Експертнi системи, 150,  маг. 1 курс ДК-91 МП (9+0), ДК-91 МН (1+0)</t>
  </si>
  <si>
    <t>Основи побудови інформаційно-обчислювальних засобів інтеграції, 120, маг. 1 курс ДК-91 МП (9+0), ДК-91 МН (1+0)</t>
  </si>
  <si>
    <t>Яганов П.О.</t>
  </si>
  <si>
    <t>Моделювання технічних систем та технологічних процесів - 1, 90, 4 курс, ДК-61 (10+0), ДК-62 (10+0)</t>
  </si>
  <si>
    <t>Моделювання технічних систем та технологічних процесів - 2, 90, 4 курс, ДК-61 (10+0), ДК-62 (10+0)</t>
  </si>
  <si>
    <t>Вимірювальні перетворювачі фізичних величин, 90,  3 курс,  ДК-71 (9+0), ДК-72 (9+0)</t>
  </si>
  <si>
    <t>Основи нейромережних технологій, 120, маг. 1 курс ДК-91 МП (9+0), ДК-91 МН (1+0)</t>
  </si>
  <si>
    <t>Математичне моделювння процесів та систем, 120, маг. 2 курс, ДК-81мн (1+1)</t>
  </si>
  <si>
    <t>Імітаційне моделювання в телекомунікаціях та радіотехніці, 90, PhD, 2 курс, ДК-81ф, (1+0)</t>
  </si>
  <si>
    <t>Максим. педнавантаження - 600 год.</t>
  </si>
  <si>
    <t>Кількість студентів за даними деканата на 10.09.2019</t>
  </si>
  <si>
    <t>Інд. заняття маг.</t>
  </si>
  <si>
    <t>Керівництво практикою</t>
  </si>
  <si>
    <t>Керівництво АР</t>
  </si>
  <si>
    <t>Реценз. АР</t>
  </si>
  <si>
    <t>ДЕК</t>
  </si>
  <si>
    <t>Вступні екзамени</t>
  </si>
  <si>
    <t>Керівн.</t>
  </si>
  <si>
    <t>5 к</t>
  </si>
  <si>
    <t>6 к</t>
  </si>
  <si>
    <t>переддипл 6к</t>
  </si>
  <si>
    <t>переддипл 4к</t>
  </si>
  <si>
    <t>НДП МАГ 6к.</t>
  </si>
  <si>
    <t>Педагогічною аспірантів</t>
  </si>
  <si>
    <t>бакалавр 4к</t>
  </si>
  <si>
    <t>МАГ проф 6к</t>
  </si>
  <si>
    <t>МАГ наук 6 к.</t>
  </si>
  <si>
    <t>МагП</t>
  </si>
  <si>
    <t>МагН</t>
  </si>
  <si>
    <t>Аспір.</t>
  </si>
  <si>
    <t>асрірантами</t>
  </si>
  <si>
    <t>здобувачами</t>
  </si>
  <si>
    <t>БЫЛО</t>
  </si>
  <si>
    <t>Аудиторні н.г.</t>
  </si>
  <si>
    <t>-Пунов (доц. Лебедев)</t>
  </si>
  <si>
    <t>Прізвище, І.Б.</t>
  </si>
  <si>
    <t>На ставку</t>
  </si>
  <si>
    <t>Ставка</t>
  </si>
  <si>
    <t>Аудиторні</t>
  </si>
  <si>
    <t>Аудиторні + інше</t>
  </si>
  <si>
    <t>мін.</t>
  </si>
  <si>
    <t>макс.</t>
  </si>
  <si>
    <t>Інше</t>
  </si>
  <si>
    <t>0,77</t>
  </si>
  <si>
    <t>0,32</t>
  </si>
  <si>
    <t>Варфоломеєв А. Ю.</t>
  </si>
  <si>
    <t>0,62</t>
  </si>
  <si>
    <t>Лебедев Д.Ю.</t>
  </si>
  <si>
    <t>0,75</t>
  </si>
  <si>
    <t>Мірошніченко А.П.</t>
  </si>
  <si>
    <t>0,46</t>
  </si>
  <si>
    <t>Ходнєв Т.А.</t>
  </si>
  <si>
    <t>0,25</t>
  </si>
  <si>
    <t xml:space="preserve">Яганов П.О. </t>
  </si>
  <si>
    <t>1</t>
  </si>
  <si>
    <t>Середнє п.н.</t>
  </si>
  <si>
    <t>13,71</t>
  </si>
  <si>
    <t>ст.викл.</t>
  </si>
  <si>
    <t>доц.</t>
  </si>
  <si>
    <t>проф.</t>
  </si>
  <si>
    <t>зав.каф.</t>
  </si>
  <si>
    <t>Ukrainian language for professional Purposes</t>
  </si>
  <si>
    <t>History of science and technology</t>
  </si>
  <si>
    <t>Sports - 1</t>
  </si>
  <si>
    <t>Foreign Language - 1</t>
  </si>
  <si>
    <t>Higher Mathematics - 1</t>
  </si>
  <si>
    <t>Higher Mathematics - 2</t>
  </si>
  <si>
    <t>Physics - 1</t>
  </si>
  <si>
    <t>Physics - 2</t>
  </si>
  <si>
    <t>Engineering and Computer Graphics</t>
  </si>
  <si>
    <t>Informatics - 1</t>
  </si>
  <si>
    <t>Informatics - 2</t>
  </si>
  <si>
    <t>Fundamentals of Probabilistic Data Processing</t>
  </si>
  <si>
    <t xml:space="preserve">Materials Science of Radioelectronic Devices </t>
  </si>
  <si>
    <t>National Technical University of Ukraine "Igor Sikorsky Kyiv Polytechnic Institute"</t>
  </si>
  <si>
    <t xml:space="preserve">         APPROVED</t>
  </si>
  <si>
    <t>by Head of Academic Council 
Igor Sikorsky Kyiv Polytechnic Institute</t>
  </si>
  <si>
    <t xml:space="preserve">     _________________Anatoliy Melnychenko                                       </t>
  </si>
  <si>
    <r>
      <t xml:space="preserve">"_____"_________________ </t>
    </r>
    <r>
      <rPr>
        <b/>
        <sz val="32"/>
        <rFont val="Arial"/>
        <family val="2"/>
      </rPr>
      <t xml:space="preserve">2020 </t>
    </r>
  </si>
  <si>
    <t xml:space="preserve">Study year 2020/ 2021 </t>
  </si>
  <si>
    <t>Enrolment 2020</t>
  </si>
  <si>
    <t>Level</t>
  </si>
  <si>
    <t>Bachelor</t>
  </si>
  <si>
    <t>Speciality</t>
  </si>
  <si>
    <t>Introduction to Speciality</t>
  </si>
  <si>
    <t>Educational and Professional program</t>
  </si>
  <si>
    <t>172 Telecommunications and Radioengineering</t>
  </si>
  <si>
    <t>Information computing tools of radioelectronic systems</t>
  </si>
  <si>
    <t>Graduation Department</t>
  </si>
  <si>
    <t xml:space="preserve">Design of Electronic Computational Equipment </t>
  </si>
  <si>
    <t>Faculty (Institute)</t>
  </si>
  <si>
    <t>Electronics</t>
  </si>
  <si>
    <t>Form of study</t>
  </si>
  <si>
    <t>full-time</t>
  </si>
  <si>
    <t>Study duration</t>
  </si>
  <si>
    <t xml:space="preserve">3 years 10 months </t>
  </si>
  <si>
    <t>Qualification</t>
  </si>
  <si>
    <t>Bachelor in Electronics and Telecommunications</t>
  </si>
  <si>
    <t>Approved by University Academic Council, Meeting protocol  № 04/2020 from 28.04.2020</t>
  </si>
  <si>
    <t>Head of the Department</t>
  </si>
  <si>
    <t>Lysenko O.M.</t>
  </si>
  <si>
    <t>Dean of the Faculty</t>
  </si>
  <si>
    <t>Zhuikov V.J.</t>
  </si>
  <si>
    <t>* according to the directive</t>
  </si>
  <si>
    <t xml:space="preserve">Educational components </t>
  </si>
  <si>
    <t>Code</t>
  </si>
  <si>
    <t>ECTS Credits</t>
  </si>
  <si>
    <t>Total</t>
  </si>
  <si>
    <t>Number of hours</t>
  </si>
  <si>
    <t xml:space="preserve">Department </t>
  </si>
  <si>
    <t>Amount of educational component</t>
  </si>
  <si>
    <t>Lectures</t>
  </si>
  <si>
    <t xml:space="preserve">
Laboratory
</t>
  </si>
  <si>
    <t>Self-study</t>
  </si>
  <si>
    <t>Number of class hours</t>
  </si>
  <si>
    <t>including</t>
  </si>
  <si>
    <t xml:space="preserve">Practical classes </t>
  </si>
  <si>
    <t>Practical classes</t>
  </si>
  <si>
    <t>Laboratory</t>
  </si>
  <si>
    <t xml:space="preserve"> weeks</t>
  </si>
  <si>
    <t>1st semester</t>
  </si>
  <si>
    <t>2nd semester</t>
  </si>
  <si>
    <t>Distribution of class hours per week due to the educational components and semesters</t>
  </si>
  <si>
    <t>1st year</t>
  </si>
  <si>
    <t xml:space="preserve"> Assesments distribution due to the semesters</t>
  </si>
  <si>
    <t>Exams</t>
  </si>
  <si>
    <t>Final Tests</t>
  </si>
  <si>
    <t>Module Tests</t>
  </si>
  <si>
    <t>incl. indiv. classes</t>
  </si>
  <si>
    <t>incl. indiv.  classes</t>
  </si>
  <si>
    <t>Individual classes</t>
  </si>
  <si>
    <t>Projects</t>
  </si>
  <si>
    <t>Individual tasks</t>
  </si>
  <si>
    <t>Essays</t>
  </si>
  <si>
    <t>1.  Сompulsory educational components</t>
  </si>
  <si>
    <t>1.1. General training cycle</t>
  </si>
  <si>
    <t>Total number of part 1.1</t>
  </si>
  <si>
    <t xml:space="preserve"> 1.2.  Vocational training cycle</t>
  </si>
  <si>
    <t>Total number of part 1.2</t>
  </si>
  <si>
    <t>TOTAL NORMATIVE educational components</t>
  </si>
  <si>
    <t>TOTAL</t>
  </si>
  <si>
    <t>Individual Tasks</t>
  </si>
  <si>
    <t>Calculation and Graphic Tasks, Calculation Tasks, Graphic Tasks</t>
  </si>
  <si>
    <t>Amount</t>
  </si>
  <si>
    <t>Ukrainian Language, Literature and Culture</t>
  </si>
  <si>
    <t xml:space="preserve">History </t>
  </si>
  <si>
    <t>Sports</t>
  </si>
  <si>
    <t>Mathematic Analyses and Probability Theory</t>
  </si>
  <si>
    <t>English for Technical Purposes № 1</t>
  </si>
  <si>
    <t>Accord. to PoEP</t>
  </si>
  <si>
    <t>DК-03 (0 + 6)</t>
  </si>
  <si>
    <t xml:space="preserve">           WORKING  CURRICULUM</t>
  </si>
  <si>
    <t>HKW</t>
  </si>
  <si>
    <t>General and Theoretical Physics</t>
  </si>
  <si>
    <t>Descriptive Geometry, Engineering and Computer Graphics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</si>
</sst>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₴_-;\-* #,##0.00_₴_-;_-* &quot;-&quot;??_₴_-;_-@_-"/>
    <numFmt numFmtId="165" formatCode="0.0"/>
  </numFmts>
  <fonts count="80">
    <font>
      <sz val="10"/>
      <name val="Arial Cyr"/>
      <charset val="204"/>
    </font>
    <font>
      <sz val="10"/>
      <name val="Arial Cyr"/>
      <charset val="204"/>
    </font>
    <font>
      <sz val="28"/>
      <name val="Arial Cyr"/>
      <charset val="204"/>
    </font>
    <font>
      <b/>
      <sz val="36"/>
      <name val="Arial Cyr"/>
      <family val="2"/>
      <charset val="204"/>
    </font>
    <font>
      <b/>
      <sz val="36"/>
      <name val="Arial Cyr"/>
      <charset val="204"/>
    </font>
    <font>
      <sz val="36"/>
      <name val="Arial Cyr"/>
      <charset val="204"/>
    </font>
    <font>
      <sz val="14"/>
      <name val="Arial"/>
      <family val="2"/>
      <charset val="204"/>
    </font>
    <font>
      <b/>
      <sz val="26"/>
      <name val="Arial"/>
      <family val="2"/>
      <charset val="204"/>
    </font>
    <font>
      <b/>
      <sz val="32"/>
      <name val="Arial"/>
      <family val="2"/>
      <charset val="204"/>
    </font>
    <font>
      <sz val="11"/>
      <name val="Arial"/>
      <family val="2"/>
      <charset val="204"/>
    </font>
    <font>
      <b/>
      <sz val="28"/>
      <name val="Arial"/>
      <family val="2"/>
      <charset val="204"/>
    </font>
    <font>
      <b/>
      <sz val="20"/>
      <name val="Arial"/>
      <family val="2"/>
      <charset val="204"/>
    </font>
    <font>
      <b/>
      <sz val="32"/>
      <name val="Arial Cyr"/>
      <charset val="204"/>
    </font>
    <font>
      <b/>
      <sz val="30"/>
      <name val="Arial"/>
      <family val="2"/>
      <charset val="204"/>
    </font>
    <font>
      <b/>
      <sz val="32"/>
      <name val="Arial"/>
      <family val="2"/>
    </font>
    <font>
      <b/>
      <sz val="22"/>
      <name val="Arial"/>
      <family val="2"/>
      <charset val="204"/>
    </font>
    <font>
      <sz val="10"/>
      <name val="Arial"/>
      <family val="2"/>
      <charset val="204"/>
    </font>
    <font>
      <b/>
      <sz val="28"/>
      <name val="Arial"/>
      <family val="2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0"/>
      <name val="Arial Cyr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30"/>
      <name val="Arial Cyr"/>
      <charset val="204"/>
    </font>
    <font>
      <b/>
      <sz val="24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1"/>
      <name val="Arial"/>
      <family val="2"/>
      <charset val="204"/>
    </font>
    <font>
      <sz val="28"/>
      <name val="Arial"/>
      <family val="2"/>
      <charset val="204"/>
    </font>
    <font>
      <sz val="32"/>
      <name val="Arial"/>
      <family val="2"/>
    </font>
    <font>
      <b/>
      <sz val="36"/>
      <name val="Arial"/>
      <family val="2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6"/>
      <color theme="1"/>
      <name val="Arial Cyr"/>
      <charset val="204"/>
    </font>
    <font>
      <u/>
      <sz val="16"/>
      <color indexed="8"/>
      <name val="Arial Cyr"/>
      <charset val="204"/>
    </font>
    <font>
      <sz val="16"/>
      <color indexed="8"/>
      <name val="Arial Cyr"/>
      <charset val="204"/>
    </font>
    <font>
      <sz val="14"/>
      <color theme="1"/>
      <name val="Arial Cyr"/>
      <family val="2"/>
      <charset val="204"/>
    </font>
    <font>
      <u/>
      <sz val="14"/>
      <color indexed="8"/>
      <name val="Arial Cyr"/>
      <family val="2"/>
      <charset val="204"/>
    </font>
    <font>
      <sz val="14"/>
      <color indexed="8"/>
      <name val="Arial Cyr"/>
      <family val="2"/>
      <charset val="204"/>
    </font>
    <font>
      <sz val="8"/>
      <color theme="1"/>
      <name val="Arial Cyr"/>
      <family val="2"/>
      <charset val="204"/>
    </font>
    <font>
      <b/>
      <sz val="16"/>
      <color theme="1"/>
      <name val="Arial Cyr"/>
      <charset val="204"/>
    </font>
    <font>
      <sz val="10"/>
      <color theme="1"/>
      <name val="Arial Cyr"/>
      <family val="2"/>
      <charset val="204"/>
    </font>
    <font>
      <b/>
      <sz val="16"/>
      <color indexed="8"/>
      <name val="Arial Cyr"/>
      <charset val="204"/>
    </font>
    <font>
      <b/>
      <sz val="14"/>
      <color theme="1"/>
      <name val="Arial Cyr"/>
      <charset val="204"/>
    </font>
    <font>
      <b/>
      <sz val="14"/>
      <color indexed="8"/>
      <name val="Arial Cyr"/>
      <family val="2"/>
      <charset val="204"/>
    </font>
    <font>
      <b/>
      <sz val="8"/>
      <color theme="1"/>
      <name val="Arial Cyr"/>
      <family val="2"/>
      <charset val="204"/>
    </font>
    <font>
      <sz val="18"/>
      <color theme="1"/>
      <name val="Arial Cyr"/>
      <charset val="204"/>
    </font>
    <font>
      <b/>
      <sz val="18"/>
      <color theme="1"/>
      <name val="Arial Cyr"/>
      <charset val="204"/>
    </font>
    <font>
      <sz val="18"/>
      <color theme="1"/>
      <name val="Arial Cyr"/>
      <family val="2"/>
      <charset val="204"/>
    </font>
    <font>
      <sz val="18"/>
      <color theme="1"/>
      <name val="Times New Roman CYR"/>
      <family val="1"/>
      <charset val="204"/>
    </font>
    <font>
      <b/>
      <sz val="18"/>
      <color theme="1"/>
      <name val="Arial Cyr"/>
      <family val="2"/>
      <charset val="204"/>
    </font>
    <font>
      <sz val="18"/>
      <color theme="1"/>
      <name val="Times New Roman CYR"/>
      <charset val="1"/>
    </font>
    <font>
      <sz val="20"/>
      <color theme="1"/>
      <name val="Arial Cyr"/>
      <charset val="204"/>
    </font>
    <font>
      <sz val="20"/>
      <color theme="1"/>
      <name val="Times New Roman CYR"/>
      <family val="1"/>
      <charset val="204"/>
    </font>
    <font>
      <b/>
      <sz val="14"/>
      <color theme="1"/>
      <name val="Arial Cyr"/>
      <family val="2"/>
      <charset val="204"/>
    </font>
    <font>
      <b/>
      <sz val="16"/>
      <color theme="1"/>
      <name val="Times New Roman CYR"/>
      <charset val="204"/>
    </font>
    <font>
      <b/>
      <sz val="20"/>
      <color theme="1"/>
      <name val="Times New Roman CYR"/>
      <charset val="204"/>
    </font>
    <font>
      <b/>
      <sz val="10"/>
      <color theme="1"/>
      <name val="Times New Roman CYR"/>
      <charset val="204"/>
    </font>
    <font>
      <b/>
      <sz val="14"/>
      <color theme="1"/>
      <name val="Times New Roman CYR"/>
      <charset val="204"/>
    </font>
    <font>
      <sz val="12"/>
      <color theme="1"/>
      <name val="Arial Cyr"/>
      <family val="2"/>
      <charset val="204"/>
    </font>
    <font>
      <sz val="12"/>
      <color theme="1"/>
      <name val="Arial Cyr"/>
      <charset val="204"/>
    </font>
    <font>
      <b/>
      <sz val="24"/>
      <color theme="1"/>
      <name val="Arial Cyr"/>
      <charset val="204"/>
    </font>
    <font>
      <sz val="24"/>
      <color theme="1"/>
      <name val="Arial Cyr"/>
      <charset val="204"/>
    </font>
    <font>
      <b/>
      <sz val="12"/>
      <color theme="1"/>
      <name val="Arial Cyr"/>
      <charset val="204"/>
    </font>
    <font>
      <sz val="22"/>
      <color theme="1"/>
      <name val="Arial Cyr"/>
      <charset val="204"/>
    </font>
    <font>
      <b/>
      <sz val="16"/>
      <color indexed="81"/>
      <name val="Tahoma"/>
      <family val="2"/>
      <charset val="204"/>
    </font>
    <font>
      <sz val="28"/>
      <name val="Arial"/>
      <family val="2"/>
    </font>
    <font>
      <sz val="36"/>
      <name val="Arial"/>
      <family val="2"/>
    </font>
    <font>
      <b/>
      <sz val="11"/>
      <name val="Arial"/>
      <family val="2"/>
    </font>
    <font>
      <b/>
      <i/>
      <sz val="32"/>
      <name val="Arial"/>
      <family val="2"/>
    </font>
    <font>
      <b/>
      <i/>
      <sz val="28"/>
      <name val="Arial"/>
      <family val="2"/>
      <charset val="204"/>
    </font>
    <font>
      <b/>
      <sz val="34"/>
      <name val="Arial"/>
      <family val="2"/>
    </font>
    <font>
      <b/>
      <sz val="22"/>
      <color rgb="FFFF0000"/>
      <name val="Arial"/>
      <family val="2"/>
      <charset val="204"/>
    </font>
    <font>
      <b/>
      <sz val="36"/>
      <color rgb="FFFF0000"/>
      <name val="Arial"/>
      <family val="2"/>
    </font>
    <font>
      <b/>
      <sz val="48"/>
      <name val="Arial"/>
      <family val="2"/>
      <charset val="204"/>
    </font>
    <font>
      <b/>
      <sz val="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02">
    <xf numFmtId="0" fontId="0" fillId="0" borderId="0" xfId="0"/>
    <xf numFmtId="0" fontId="34" fillId="0" borderId="0" xfId="0" applyFont="1" applyFill="1"/>
    <xf numFmtId="0" fontId="35" fillId="0" borderId="0" xfId="0" applyFont="1" applyFill="1"/>
    <xf numFmtId="0" fontId="36" fillId="0" borderId="0" xfId="0" applyFont="1" applyFill="1"/>
    <xf numFmtId="0" fontId="37" fillId="0" borderId="0" xfId="0" applyFont="1" applyFill="1"/>
    <xf numFmtId="0" fontId="44" fillId="0" borderId="0" xfId="0" applyFont="1" applyFill="1"/>
    <xf numFmtId="0" fontId="45" fillId="0" borderId="0" xfId="0" applyFont="1" applyFill="1"/>
    <xf numFmtId="0" fontId="43" fillId="0" borderId="0" xfId="0" applyFont="1" applyFill="1"/>
    <xf numFmtId="0" fontId="37" fillId="0" borderId="0" xfId="0" applyFont="1" applyFill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34" fillId="0" borderId="51" xfId="0" applyFont="1" applyFill="1" applyBorder="1"/>
    <xf numFmtId="0" fontId="40" fillId="0" borderId="51" xfId="0" applyFont="1" applyFill="1" applyBorder="1" applyAlignment="1">
      <alignment horizontal="center" textRotation="90" shrinkToFit="1"/>
    </xf>
    <xf numFmtId="0" fontId="40" fillId="0" borderId="51" xfId="0" applyFont="1" applyFill="1" applyBorder="1" applyAlignment="1">
      <alignment horizontal="center" textRotation="90" wrapText="1" shrinkToFit="1"/>
    </xf>
    <xf numFmtId="0" fontId="40" fillId="0" borderId="51" xfId="0" applyFont="1" applyFill="1" applyBorder="1" applyAlignment="1">
      <alignment horizontal="center" textRotation="90"/>
    </xf>
    <xf numFmtId="0" fontId="40" fillId="0" borderId="34" xfId="0" applyFont="1" applyFill="1" applyBorder="1" applyAlignment="1">
      <alignment horizontal="center" vertical="center" wrapText="1"/>
    </xf>
    <xf numFmtId="0" fontId="44" fillId="0" borderId="1" xfId="0" applyFont="1" applyFill="1" applyBorder="1"/>
    <xf numFmtId="0" fontId="44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49" fillId="0" borderId="8" xfId="0" applyFont="1" applyFill="1" applyBorder="1" applyAlignment="1">
      <alignment horizontal="center"/>
    </xf>
    <xf numFmtId="0" fontId="49" fillId="0" borderId="3" xfId="0" applyFont="1" applyFill="1" applyBorder="1" applyAlignment="1">
      <alignment horizontal="center"/>
    </xf>
    <xf numFmtId="0" fontId="34" fillId="0" borderId="0" xfId="0" applyFont="1" applyFill="1" applyBorder="1"/>
    <xf numFmtId="0" fontId="50" fillId="0" borderId="1" xfId="0" applyFont="1" applyFill="1" applyBorder="1" applyAlignment="1">
      <alignment horizontal="right" wrapText="1"/>
    </xf>
    <xf numFmtId="0" fontId="51" fillId="0" borderId="3" xfId="0" applyFont="1" applyFill="1" applyBorder="1" applyAlignment="1">
      <alignment horizontal="center"/>
    </xf>
    <xf numFmtId="0" fontId="52" fillId="0" borderId="3" xfId="0" applyFont="1" applyFill="1" applyBorder="1"/>
    <xf numFmtId="0" fontId="52" fillId="0" borderId="1" xfId="0" applyFont="1" applyFill="1" applyBorder="1" applyAlignment="1" applyProtection="1">
      <alignment horizontal="left" vertical="center" wrapText="1"/>
      <protection locked="0"/>
    </xf>
    <xf numFmtId="0" fontId="52" fillId="0" borderId="1" xfId="0" applyFont="1" applyFill="1" applyBorder="1" applyProtection="1">
      <protection locked="0"/>
    </xf>
    <xf numFmtId="0" fontId="53" fillId="0" borderId="1" xfId="0" applyFont="1" applyFill="1" applyBorder="1" applyProtection="1">
      <protection locked="0"/>
    </xf>
    <xf numFmtId="0" fontId="53" fillId="0" borderId="8" xfId="0" applyFont="1" applyFill="1" applyBorder="1" applyProtection="1">
      <protection locked="0"/>
    </xf>
    <xf numFmtId="1" fontId="53" fillId="0" borderId="3" xfId="0" applyNumberFormat="1" applyFont="1" applyFill="1" applyBorder="1"/>
    <xf numFmtId="1" fontId="53" fillId="0" borderId="1" xfId="0" applyNumberFormat="1" applyFont="1" applyFill="1" applyBorder="1"/>
    <xf numFmtId="165" fontId="53" fillId="0" borderId="1" xfId="0" applyNumberFormat="1" applyFont="1" applyFill="1" applyBorder="1" applyAlignment="1">
      <alignment horizontal="center"/>
    </xf>
    <xf numFmtId="165" fontId="53" fillId="0" borderId="1" xfId="0" applyNumberFormat="1" applyFont="1" applyFill="1" applyBorder="1"/>
    <xf numFmtId="0" fontId="50" fillId="0" borderId="0" xfId="0" applyFont="1" applyFill="1" applyBorder="1"/>
    <xf numFmtId="0" fontId="50" fillId="0" borderId="0" xfId="0" applyFont="1" applyFill="1"/>
    <xf numFmtId="0" fontId="52" fillId="0" borderId="3" xfId="0" applyFont="1" applyFill="1" applyBorder="1" applyAlignment="1">
      <alignment horizontal="center"/>
    </xf>
    <xf numFmtId="0" fontId="52" fillId="0" borderId="1" xfId="0" applyFont="1" applyFill="1" applyBorder="1" applyAlignment="1">
      <alignment horizontal="left" vertical="center" wrapText="1"/>
    </xf>
    <xf numFmtId="0" fontId="52" fillId="0" borderId="1" xfId="0" applyFont="1" applyFill="1" applyBorder="1" applyProtection="1"/>
    <xf numFmtId="0" fontId="51" fillId="0" borderId="1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vertical="top" wrapText="1"/>
    </xf>
    <xf numFmtId="0" fontId="50" fillId="0" borderId="0" xfId="0" applyFont="1" applyFill="1" applyAlignment="1">
      <alignment vertical="top" wrapText="1"/>
    </xf>
    <xf numFmtId="0" fontId="54" fillId="0" borderId="1" xfId="0" applyFont="1" applyFill="1" applyBorder="1" applyAlignment="1" applyProtection="1">
      <alignment horizontal="left" vertical="center" wrapText="1"/>
      <protection locked="0"/>
    </xf>
    <xf numFmtId="0" fontId="50" fillId="0" borderId="1" xfId="0" applyFont="1" applyFill="1" applyBorder="1" applyAlignment="1">
      <alignment horizontal="right" vertical="top" wrapText="1"/>
    </xf>
    <xf numFmtId="0" fontId="51" fillId="0" borderId="3" xfId="0" applyFont="1" applyFill="1" applyBorder="1" applyAlignment="1">
      <alignment horizontal="center" vertical="top" wrapText="1"/>
    </xf>
    <xf numFmtId="0" fontId="55" fillId="0" borderId="1" xfId="0" applyFont="1" applyFill="1" applyBorder="1" applyProtection="1">
      <protection locked="0"/>
    </xf>
    <xf numFmtId="0" fontId="55" fillId="0" borderId="8" xfId="0" applyFont="1" applyFill="1" applyBorder="1" applyProtection="1">
      <protection locked="0"/>
    </xf>
    <xf numFmtId="165" fontId="53" fillId="0" borderId="4" xfId="0" applyNumberFormat="1" applyFont="1" applyFill="1" applyBorder="1"/>
    <xf numFmtId="165" fontId="53" fillId="0" borderId="38" xfId="0" applyNumberFormat="1" applyFont="1" applyFill="1" applyBorder="1"/>
    <xf numFmtId="0" fontId="56" fillId="0" borderId="1" xfId="0" applyFont="1" applyFill="1" applyBorder="1" applyAlignment="1">
      <alignment horizontal="right" wrapText="1"/>
    </xf>
    <xf numFmtId="0" fontId="57" fillId="0" borderId="1" xfId="0" applyFont="1" applyFill="1" applyBorder="1" applyProtection="1">
      <protection locked="0"/>
    </xf>
    <xf numFmtId="0" fontId="50" fillId="0" borderId="1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Alignment="1">
      <alignment horizontal="center" vertical="center"/>
    </xf>
    <xf numFmtId="1" fontId="59" fillId="0" borderId="1" xfId="0" applyNumberFormat="1" applyFont="1" applyFill="1" applyBorder="1"/>
    <xf numFmtId="165" fontId="60" fillId="0" borderId="1" xfId="0" applyNumberFormat="1" applyFont="1" applyFill="1" applyBorder="1"/>
    <xf numFmtId="0" fontId="49" fillId="0" borderId="0" xfId="0" applyFont="1" applyFill="1" applyBorder="1" applyAlignment="1">
      <alignment horizontal="right"/>
    </xf>
    <xf numFmtId="0" fontId="34" fillId="0" borderId="0" xfId="0" applyFont="1" applyFill="1" applyBorder="1" applyAlignment="1"/>
    <xf numFmtId="0" fontId="37" fillId="0" borderId="0" xfId="0" applyFont="1" applyFill="1" applyBorder="1" applyAlignment="1"/>
    <xf numFmtId="1" fontId="59" fillId="0" borderId="0" xfId="0" applyNumberFormat="1" applyFont="1" applyFill="1" applyBorder="1"/>
    <xf numFmtId="1" fontId="61" fillId="0" borderId="0" xfId="0" applyNumberFormat="1" applyFont="1" applyFill="1" applyBorder="1"/>
    <xf numFmtId="1" fontId="62" fillId="0" borderId="0" xfId="0" applyNumberFormat="1" applyFont="1" applyFill="1" applyBorder="1"/>
    <xf numFmtId="1" fontId="34" fillId="0" borderId="0" xfId="0" applyNumberFormat="1" applyFont="1" applyFill="1"/>
    <xf numFmtId="0" fontId="51" fillId="0" borderId="0" xfId="0" applyFont="1" applyFill="1"/>
    <xf numFmtId="0" fontId="63" fillId="0" borderId="0" xfId="0" applyFont="1" applyFill="1"/>
    <xf numFmtId="0" fontId="51" fillId="0" borderId="0" xfId="0" applyFont="1" applyFill="1" applyAlignment="1">
      <alignment horizontal="center"/>
    </xf>
    <xf numFmtId="0" fontId="50" fillId="0" borderId="59" xfId="0" applyFont="1" applyFill="1" applyBorder="1" applyAlignment="1">
      <alignment horizontal="center" wrapText="1"/>
    </xf>
    <xf numFmtId="0" fontId="50" fillId="0" borderId="73" xfId="0" applyFont="1" applyFill="1" applyBorder="1" applyAlignment="1">
      <alignment horizontal="center" wrapText="1"/>
    </xf>
    <xf numFmtId="0" fontId="50" fillId="0" borderId="59" xfId="0" applyFont="1" applyFill="1" applyBorder="1" applyAlignment="1">
      <alignment textRotation="90"/>
    </xf>
    <xf numFmtId="0" fontId="50" fillId="0" borderId="71" xfId="0" applyFont="1" applyFill="1" applyBorder="1" applyAlignment="1">
      <alignment textRotation="90"/>
    </xf>
    <xf numFmtId="0" fontId="50" fillId="0" borderId="72" xfId="0" applyFont="1" applyFill="1" applyBorder="1" applyAlignment="1">
      <alignment textRotation="90"/>
    </xf>
    <xf numFmtId="0" fontId="50" fillId="0" borderId="73" xfId="0" applyFont="1" applyFill="1" applyBorder="1" applyAlignment="1">
      <alignment textRotation="90"/>
    </xf>
    <xf numFmtId="0" fontId="50" fillId="0" borderId="22" xfId="0" applyFont="1" applyFill="1" applyBorder="1" applyAlignment="1">
      <alignment textRotation="90" wrapText="1"/>
    </xf>
    <xf numFmtId="0" fontId="51" fillId="0" borderId="59" xfId="0" applyFont="1" applyFill="1" applyBorder="1" applyAlignment="1">
      <alignment textRotation="90"/>
    </xf>
    <xf numFmtId="0" fontId="51" fillId="0" borderId="72" xfId="0" applyFont="1" applyFill="1" applyBorder="1" applyAlignment="1">
      <alignment textRotation="90"/>
    </xf>
    <xf numFmtId="0" fontId="51" fillId="0" borderId="74" xfId="0" applyFont="1" applyFill="1" applyBorder="1" applyAlignment="1">
      <alignment textRotation="90"/>
    </xf>
    <xf numFmtId="0" fontId="51" fillId="0" borderId="0" xfId="0" applyFont="1" applyFill="1" applyBorder="1" applyAlignment="1">
      <alignment textRotation="90"/>
    </xf>
    <xf numFmtId="0" fontId="50" fillId="0" borderId="40" xfId="0" applyFont="1" applyFill="1" applyBorder="1" applyAlignment="1">
      <alignment horizontal="center" textRotation="90" wrapText="1"/>
    </xf>
    <xf numFmtId="0" fontId="34" fillId="0" borderId="47" xfId="0" applyFont="1" applyFill="1" applyBorder="1" applyAlignment="1">
      <alignment horizontal="center" textRotation="90" wrapText="1"/>
    </xf>
    <xf numFmtId="0" fontId="50" fillId="0" borderId="35" xfId="0" applyFont="1" applyFill="1" applyBorder="1" applyAlignment="1">
      <alignment horizontal="center"/>
    </xf>
    <xf numFmtId="0" fontId="50" fillId="0" borderId="35" xfId="0" applyFont="1" applyFill="1" applyBorder="1"/>
    <xf numFmtId="0" fontId="50" fillId="0" borderId="21" xfId="0" applyFont="1" applyFill="1" applyBorder="1"/>
    <xf numFmtId="0" fontId="50" fillId="0" borderId="74" xfId="0" applyFont="1" applyFill="1" applyBorder="1"/>
    <xf numFmtId="0" fontId="64" fillId="0" borderId="35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51" fillId="0" borderId="0" xfId="0" applyFont="1" applyFill="1" applyAlignment="1">
      <alignment horizontal="right"/>
    </xf>
    <xf numFmtId="0" fontId="50" fillId="0" borderId="0" xfId="0" applyFont="1" applyFill="1" applyBorder="1" applyAlignment="1">
      <alignment horizontal="center"/>
    </xf>
    <xf numFmtId="0" fontId="50" fillId="0" borderId="24" xfId="0" applyFont="1" applyFill="1" applyBorder="1"/>
    <xf numFmtId="0" fontId="47" fillId="0" borderId="63" xfId="0" applyFont="1" applyFill="1" applyBorder="1" applyAlignment="1">
      <alignment horizontal="center"/>
    </xf>
    <xf numFmtId="0" fontId="47" fillId="0" borderId="66" xfId="0" applyFont="1" applyFill="1" applyBorder="1" applyAlignment="1">
      <alignment horizontal="center"/>
    </xf>
    <xf numFmtId="0" fontId="51" fillId="0" borderId="31" xfId="0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/>
    </xf>
    <xf numFmtId="0" fontId="50" fillId="0" borderId="1" xfId="0" applyFont="1" applyFill="1" applyBorder="1"/>
    <xf numFmtId="0" fontId="50" fillId="0" borderId="55" xfId="0" applyFont="1" applyFill="1" applyBorder="1"/>
    <xf numFmtId="0" fontId="50" fillId="0" borderId="56" xfId="0" applyFont="1" applyFill="1" applyBorder="1"/>
    <xf numFmtId="0" fontId="50" fillId="0" borderId="57" xfId="0" applyFont="1" applyFill="1" applyBorder="1"/>
    <xf numFmtId="0" fontId="34" fillId="0" borderId="1" xfId="0" applyFont="1" applyFill="1" applyBorder="1"/>
    <xf numFmtId="49" fontId="34" fillId="0" borderId="0" xfId="1" applyNumberFormat="1" applyFont="1" applyFill="1"/>
    <xf numFmtId="0" fontId="51" fillId="0" borderId="1" xfId="0" applyFont="1" applyFill="1" applyBorder="1" applyAlignment="1">
      <alignment horizontal="left"/>
    </xf>
    <xf numFmtId="165" fontId="50" fillId="0" borderId="1" xfId="0" applyNumberFormat="1" applyFont="1" applyFill="1" applyBorder="1" applyAlignment="1">
      <alignment horizontal="center"/>
    </xf>
    <xf numFmtId="165" fontId="50" fillId="0" borderId="34" xfId="0" applyNumberFormat="1" applyFont="1" applyFill="1" applyBorder="1" applyAlignment="1">
      <alignment horizontal="center"/>
    </xf>
    <xf numFmtId="0" fontId="50" fillId="0" borderId="34" xfId="0" applyFont="1" applyFill="1" applyBorder="1" applyAlignment="1">
      <alignment horizontal="center"/>
    </xf>
    <xf numFmtId="1" fontId="51" fillId="0" borderId="7" xfId="0" applyNumberFormat="1" applyFont="1" applyFill="1" applyBorder="1" applyAlignment="1">
      <alignment horizontal="center"/>
    </xf>
    <xf numFmtId="0" fontId="50" fillId="0" borderId="41" xfId="0" applyFont="1" applyFill="1" applyBorder="1"/>
    <xf numFmtId="0" fontId="50" fillId="0" borderId="43" xfId="0" applyFont="1" applyFill="1" applyBorder="1"/>
    <xf numFmtId="0" fontId="50" fillId="0" borderId="48" xfId="0" applyFont="1" applyFill="1" applyBorder="1"/>
    <xf numFmtId="0" fontId="50" fillId="0" borderId="34" xfId="0" applyFont="1" applyFill="1" applyBorder="1"/>
    <xf numFmtId="0" fontId="50" fillId="0" borderId="50" xfId="0" applyFont="1" applyFill="1" applyBorder="1"/>
    <xf numFmtId="0" fontId="50" fillId="0" borderId="5" xfId="0" applyFont="1" applyFill="1" applyBorder="1"/>
    <xf numFmtId="0" fontId="50" fillId="0" borderId="2" xfId="0" applyFont="1" applyFill="1" applyBorder="1"/>
    <xf numFmtId="0" fontId="34" fillId="0" borderId="50" xfId="0" applyFont="1" applyFill="1" applyBorder="1"/>
    <xf numFmtId="49" fontId="51" fillId="0" borderId="0" xfId="1" applyNumberFormat="1" applyFont="1" applyFill="1"/>
    <xf numFmtId="0" fontId="51" fillId="0" borderId="1" xfId="0" applyFont="1" applyFill="1" applyBorder="1" applyAlignment="1">
      <alignment horizontal="left" vertical="center"/>
    </xf>
    <xf numFmtId="165" fontId="51" fillId="0" borderId="34" xfId="0" applyNumberFormat="1" applyFont="1" applyFill="1" applyBorder="1" applyAlignment="1">
      <alignment horizontal="center"/>
    </xf>
    <xf numFmtId="1" fontId="51" fillId="0" borderId="9" xfId="0" applyNumberFormat="1" applyFont="1" applyFill="1" applyBorder="1" applyAlignment="1">
      <alignment horizontal="center"/>
    </xf>
    <xf numFmtId="0" fontId="50" fillId="0" borderId="4" xfId="0" applyFont="1" applyFill="1" applyBorder="1"/>
    <xf numFmtId="0" fontId="50" fillId="0" borderId="3" xfId="0" applyFont="1" applyFill="1" applyBorder="1"/>
    <xf numFmtId="0" fontId="50" fillId="0" borderId="31" xfId="0" applyFont="1" applyFill="1" applyBorder="1"/>
    <xf numFmtId="0" fontId="34" fillId="0" borderId="2" xfId="0" applyFont="1" applyFill="1" applyBorder="1"/>
    <xf numFmtId="0" fontId="51" fillId="0" borderId="0" xfId="0" applyFont="1" applyFill="1" applyBorder="1"/>
    <xf numFmtId="0" fontId="51" fillId="0" borderId="1" xfId="0" applyFont="1" applyFill="1" applyBorder="1" applyAlignment="1" applyProtection="1">
      <alignment horizontal="left" vertical="center"/>
      <protection locked="0"/>
    </xf>
    <xf numFmtId="0" fontId="50" fillId="0" borderId="17" xfId="0" applyFont="1" applyFill="1" applyBorder="1"/>
    <xf numFmtId="165" fontId="51" fillId="0" borderId="9" xfId="0" applyNumberFormat="1" applyFont="1" applyFill="1" applyBorder="1" applyAlignment="1">
      <alignment horizontal="center"/>
    </xf>
    <xf numFmtId="0" fontId="50" fillId="0" borderId="39" xfId="0" applyFont="1" applyFill="1" applyBorder="1"/>
    <xf numFmtId="0" fontId="50" fillId="0" borderId="42" xfId="0" applyFont="1" applyFill="1" applyBorder="1"/>
    <xf numFmtId="0" fontId="50" fillId="0" borderId="45" xfId="0" applyFont="1" applyFill="1" applyBorder="1"/>
    <xf numFmtId="0" fontId="50" fillId="0" borderId="44" xfId="0" applyFont="1" applyFill="1" applyBorder="1"/>
    <xf numFmtId="0" fontId="50" fillId="0" borderId="53" xfId="0" applyFont="1" applyFill="1" applyBorder="1"/>
    <xf numFmtId="0" fontId="34" fillId="0" borderId="53" xfId="0" applyFont="1" applyFill="1" applyBorder="1"/>
    <xf numFmtId="0" fontId="50" fillId="0" borderId="76" xfId="0" applyFont="1" applyFill="1" applyBorder="1"/>
    <xf numFmtId="0" fontId="50" fillId="0" borderId="64" xfId="0" applyFont="1" applyFill="1" applyBorder="1"/>
    <xf numFmtId="0" fontId="50" fillId="0" borderId="65" xfId="0" applyFont="1" applyFill="1" applyBorder="1"/>
    <xf numFmtId="0" fontId="50" fillId="0" borderId="63" xfId="0" applyFont="1" applyFill="1" applyBorder="1"/>
    <xf numFmtId="0" fontId="50" fillId="0" borderId="66" xfId="0" applyFont="1" applyFill="1" applyBorder="1"/>
    <xf numFmtId="0" fontId="34" fillId="0" borderId="66" xfId="0" applyFont="1" applyFill="1" applyBorder="1"/>
    <xf numFmtId="1" fontId="50" fillId="0" borderId="0" xfId="0" applyNumberFormat="1" applyFont="1" applyFill="1" applyAlignment="1" applyProtection="1">
      <alignment horizontal="center" vertical="center"/>
      <protection locked="0"/>
    </xf>
    <xf numFmtId="0" fontId="65" fillId="0" borderId="0" xfId="0" applyFont="1" applyFill="1" applyAlignment="1">
      <alignment horizontal="center"/>
    </xf>
    <xf numFmtId="1" fontId="65" fillId="0" borderId="0" xfId="0" applyNumberFormat="1" applyFont="1" applyFill="1" applyAlignment="1">
      <alignment horizontal="center"/>
    </xf>
    <xf numFmtId="0" fontId="65" fillId="0" borderId="1" xfId="0" applyFont="1" applyFill="1" applyBorder="1" applyAlignment="1">
      <alignment horizontal="center"/>
    </xf>
    <xf numFmtId="0" fontId="66" fillId="0" borderId="0" xfId="0" applyFont="1" applyFill="1"/>
    <xf numFmtId="165" fontId="67" fillId="0" borderId="0" xfId="0" applyNumberFormat="1" applyFont="1" applyFill="1" applyBorder="1" applyAlignment="1">
      <alignment horizontal="left"/>
    </xf>
    <xf numFmtId="0" fontId="56" fillId="0" borderId="0" xfId="0" applyFont="1" applyFill="1"/>
    <xf numFmtId="0" fontId="65" fillId="0" borderId="1" xfId="0" applyFont="1" applyFill="1" applyBorder="1"/>
    <xf numFmtId="0" fontId="68" fillId="0" borderId="0" xfId="0" applyFont="1" applyFill="1"/>
    <xf numFmtId="0" fontId="56" fillId="0" borderId="0" xfId="0" quotePrefix="1" applyFont="1" applyFill="1"/>
    <xf numFmtId="0" fontId="50" fillId="0" borderId="22" xfId="0" applyFont="1" applyFill="1" applyBorder="1" applyAlignment="1"/>
    <xf numFmtId="0" fontId="50" fillId="0" borderId="23" xfId="0" applyFont="1" applyFill="1" applyBorder="1" applyAlignment="1"/>
    <xf numFmtId="165" fontId="51" fillId="0" borderId="27" xfId="0" applyNumberFormat="1" applyFont="1" applyFill="1" applyBorder="1" applyAlignment="1">
      <alignment horizontal="center"/>
    </xf>
    <xf numFmtId="165" fontId="51" fillId="0" borderId="30" xfId="0" applyNumberFormat="1" applyFont="1" applyFill="1" applyBorder="1" applyAlignment="1">
      <alignment horizontal="center"/>
    </xf>
    <xf numFmtId="1" fontId="51" fillId="0" borderId="0" xfId="0" applyNumberFormat="1" applyFont="1" applyFill="1" applyAlignment="1">
      <alignment horizontal="left"/>
    </xf>
    <xf numFmtId="0" fontId="17" fillId="0" borderId="51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44" xfId="0" applyFont="1" applyFill="1" applyBorder="1" applyAlignment="1" applyProtection="1">
      <alignment horizontal="center" vertical="center" textRotation="90" wrapText="1"/>
      <protection locked="0"/>
    </xf>
    <xf numFmtId="0" fontId="17" fillId="0" borderId="42" xfId="0" applyFont="1" applyFill="1" applyBorder="1" applyAlignment="1" applyProtection="1">
      <alignment horizontal="center" vertical="center" textRotation="90" wrapText="1"/>
      <protection locked="0"/>
    </xf>
    <xf numFmtId="0" fontId="33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Border="1" applyProtection="1"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9" fillId="0" borderId="0" xfId="0" applyFont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71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left" vertical="top" wrapText="1"/>
      <protection locked="0"/>
    </xf>
    <xf numFmtId="0" fontId="16" fillId="0" borderId="0" xfId="0" applyNumberFormat="1" applyFont="1" applyBorder="1" applyProtection="1">
      <protection locked="0"/>
    </xf>
    <xf numFmtId="49" fontId="24" fillId="0" borderId="0" xfId="0" applyNumberFormat="1" applyFont="1" applyBorder="1" applyProtection="1">
      <protection locked="0"/>
    </xf>
    <xf numFmtId="49" fontId="16" fillId="0" borderId="0" xfId="0" applyNumberFormat="1" applyFont="1" applyBorder="1" applyProtection="1">
      <protection locked="0"/>
    </xf>
    <xf numFmtId="0" fontId="16" fillId="0" borderId="46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 textRotation="90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center" vertical="center" textRotation="90"/>
      <protection locked="0"/>
    </xf>
    <xf numFmtId="0" fontId="16" fillId="0" borderId="46" xfId="0" applyFont="1" applyBorder="1" applyAlignment="1" applyProtection="1">
      <alignment vertical="top"/>
      <protection locked="0"/>
    </xf>
    <xf numFmtId="0" fontId="33" fillId="0" borderId="13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5" fillId="0" borderId="61" xfId="0" applyFont="1" applyBorder="1" applyAlignment="1" applyProtection="1">
      <alignment horizontal="center" vertical="center" textRotation="90"/>
      <protection locked="0"/>
    </xf>
    <xf numFmtId="0" fontId="9" fillId="0" borderId="46" xfId="0" applyFont="1" applyBorder="1" applyAlignment="1" applyProtection="1">
      <alignment vertical="top"/>
      <protection locked="0"/>
    </xf>
    <xf numFmtId="0" fontId="7" fillId="0" borderId="84" xfId="0" applyFont="1" applyBorder="1" applyAlignment="1" applyProtection="1">
      <alignment horizontal="center" vertical="center"/>
      <protection locked="0"/>
    </xf>
    <xf numFmtId="0" fontId="30" fillId="0" borderId="67" xfId="0" applyFont="1" applyBorder="1" applyAlignment="1" applyProtection="1">
      <alignment horizontal="center" vertical="center"/>
      <protection locked="0"/>
    </xf>
    <xf numFmtId="0" fontId="11" fillId="0" borderId="31" xfId="0" applyNumberFormat="1" applyFont="1" applyBorder="1" applyAlignment="1" applyProtection="1">
      <alignment horizontal="center" vertical="center" wrapText="1"/>
      <protection locked="0"/>
    </xf>
    <xf numFmtId="0" fontId="11" fillId="0" borderId="69" xfId="0" applyNumberFormat="1" applyFont="1" applyBorder="1" applyAlignment="1" applyProtection="1">
      <alignment horizontal="center" vertical="center"/>
      <protection locked="0"/>
    </xf>
    <xf numFmtId="0" fontId="11" fillId="0" borderId="68" xfId="0" applyNumberFormat="1" applyFont="1" applyBorder="1" applyAlignment="1" applyProtection="1">
      <alignment horizontal="center" vertical="center"/>
      <protection locked="0"/>
    </xf>
    <xf numFmtId="0" fontId="11" fillId="0" borderId="47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3" xfId="0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9" fillId="0" borderId="40" xfId="0" applyFont="1" applyBorder="1" applyAlignment="1" applyProtection="1">
      <alignment vertical="top"/>
      <protection locked="0"/>
    </xf>
    <xf numFmtId="0" fontId="9" fillId="0" borderId="17" xfId="0" applyFont="1" applyBorder="1" applyProtection="1"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left" vertical="center" wrapText="1" shrinkToFit="1"/>
      <protection locked="0"/>
    </xf>
    <xf numFmtId="0" fontId="28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28" fillId="0" borderId="54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48" xfId="0" applyNumberFormat="1" applyFont="1" applyBorder="1" applyAlignment="1" applyProtection="1">
      <alignment horizontal="center" vertical="center" shrinkToFit="1"/>
      <protection locked="0"/>
    </xf>
    <xf numFmtId="0" fontId="28" fillId="0" borderId="34" xfId="0" applyNumberFormat="1" applyFont="1" applyBorder="1" applyAlignment="1" applyProtection="1">
      <alignment horizontal="center" vertical="center" shrinkToFit="1"/>
      <protection locked="0"/>
    </xf>
    <xf numFmtId="0" fontId="28" fillId="0" borderId="43" xfId="0" applyNumberFormat="1" applyFont="1" applyBorder="1" applyAlignment="1" applyProtection="1">
      <alignment horizontal="center" vertical="center" shrinkToFit="1"/>
      <protection locked="0"/>
    </xf>
    <xf numFmtId="0" fontId="28" fillId="0" borderId="41" xfId="0" applyNumberFormat="1" applyFont="1" applyBorder="1" applyAlignment="1" applyProtection="1">
      <alignment horizontal="center" vertical="center" shrinkToFit="1"/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28" fillId="0" borderId="50" xfId="0" applyFont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Border="1" applyProtection="1"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left" vertical="center" wrapText="1" shrinkToFit="1"/>
      <protection locked="0"/>
    </xf>
    <xf numFmtId="0" fontId="28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8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46" xfId="0" applyNumberFormat="1" applyFont="1" applyBorder="1" applyAlignment="1" applyProtection="1">
      <alignment horizontal="center" vertical="center" shrinkToFit="1"/>
      <protection locked="0"/>
    </xf>
    <xf numFmtId="0" fontId="28" fillId="0" borderId="51" xfId="0" applyNumberFormat="1" applyFont="1" applyBorder="1" applyAlignment="1" applyProtection="1">
      <alignment horizontal="center" vertical="center" shrinkToFit="1"/>
      <protection locked="0"/>
    </xf>
    <xf numFmtId="0" fontId="28" fillId="0" borderId="38" xfId="0" applyNumberFormat="1" applyFont="1" applyBorder="1" applyAlignment="1" applyProtection="1">
      <alignment horizontal="center" vertical="center" shrinkToFit="1"/>
      <protection locked="0"/>
    </xf>
    <xf numFmtId="0" fontId="28" fillId="0" borderId="40" xfId="0" applyNumberFormat="1" applyFont="1" applyBorder="1" applyAlignment="1" applyProtection="1">
      <alignment horizontal="center" vertical="center" shrinkToFit="1"/>
      <protection locked="0"/>
    </xf>
    <xf numFmtId="0" fontId="28" fillId="0" borderId="40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28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28" fillId="0" borderId="58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3" xfId="0" applyNumberFormat="1" applyFont="1" applyBorder="1" applyAlignment="1" applyProtection="1">
      <alignment horizontal="center" vertical="center" shrinkToFit="1"/>
      <protection locked="0"/>
    </xf>
    <xf numFmtId="0" fontId="28" fillId="0" borderId="1" xfId="0" applyNumberFormat="1" applyFont="1" applyBorder="1" applyAlignment="1" applyProtection="1">
      <alignment horizontal="center" vertical="center" shrinkToFit="1"/>
      <protection locked="0"/>
    </xf>
    <xf numFmtId="0" fontId="28" fillId="0" borderId="4" xfId="0" applyNumberFormat="1" applyFont="1" applyBorder="1" applyAlignment="1" applyProtection="1">
      <alignment horizontal="center" vertical="center" shrinkToFit="1"/>
      <protection locked="0"/>
    </xf>
    <xf numFmtId="0" fontId="28" fillId="0" borderId="2" xfId="0" applyNumberFormat="1" applyFont="1" applyBorder="1" applyAlignment="1" applyProtection="1">
      <alignment horizontal="center" vertical="center" shrinkToFit="1"/>
      <protection locked="0"/>
    </xf>
    <xf numFmtId="0" fontId="28" fillId="0" borderId="5" xfId="0" applyNumberFormat="1" applyFont="1" applyBorder="1" applyAlignment="1" applyProtection="1">
      <alignment horizontal="center" vertical="center" shrinkToFit="1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left" vertical="center" wrapText="1" shrinkToFit="1"/>
      <protection locked="0"/>
    </xf>
    <xf numFmtId="0" fontId="33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33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48" xfId="0" applyNumberFormat="1" applyFont="1" applyBorder="1" applyAlignment="1" applyProtection="1">
      <alignment horizontal="center" vertical="center" shrinkToFit="1"/>
      <protection locked="0"/>
    </xf>
    <xf numFmtId="0" fontId="33" fillId="0" borderId="34" xfId="0" applyNumberFormat="1" applyFont="1" applyBorder="1" applyAlignment="1" applyProtection="1">
      <alignment horizontal="center" vertical="center" shrinkToFit="1"/>
      <protection locked="0"/>
    </xf>
    <xf numFmtId="0" fontId="33" fillId="0" borderId="43" xfId="0" applyNumberFormat="1" applyFont="1" applyBorder="1" applyAlignment="1" applyProtection="1">
      <alignment horizontal="center" vertical="center" shrinkToFit="1"/>
      <protection locked="0"/>
    </xf>
    <xf numFmtId="0" fontId="33" fillId="0" borderId="41" xfId="0" applyNumberFormat="1" applyFont="1" applyBorder="1" applyAlignment="1" applyProtection="1">
      <alignment horizontal="center" vertical="center" shrinkToFit="1"/>
      <protection locked="0"/>
    </xf>
    <xf numFmtId="0" fontId="33" fillId="0" borderId="41" xfId="0" applyFont="1" applyBorder="1" applyAlignment="1" applyProtection="1">
      <alignment horizontal="center" vertical="center"/>
      <protection locked="0"/>
    </xf>
    <xf numFmtId="0" fontId="33" fillId="0" borderId="34" xfId="0" applyFont="1" applyBorder="1" applyAlignment="1" applyProtection="1">
      <alignment horizontal="center" vertical="center"/>
      <protection locked="0"/>
    </xf>
    <xf numFmtId="0" fontId="33" fillId="0" borderId="50" xfId="0" applyFont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40" xfId="0" applyFont="1" applyBorder="1" applyProtection="1">
      <protection locked="0"/>
    </xf>
    <xf numFmtId="0" fontId="33" fillId="0" borderId="68" xfId="0" applyNumberFormat="1" applyFont="1" applyBorder="1" applyAlignment="1" applyProtection="1">
      <alignment horizontal="center" vertical="center" wrapText="1" shrinkToFit="1"/>
      <protection locked="0"/>
    </xf>
    <xf numFmtId="0" fontId="33" fillId="0" borderId="47" xfId="0" applyNumberFormat="1" applyFont="1" applyBorder="1" applyAlignment="1" applyProtection="1">
      <alignment horizontal="center" vertical="center" wrapText="1" shrinkToFit="1"/>
      <protection locked="0"/>
    </xf>
    <xf numFmtId="0" fontId="33" fillId="0" borderId="47" xfId="0" applyNumberFormat="1" applyFont="1" applyBorder="1" applyAlignment="1" applyProtection="1">
      <alignment horizontal="center" vertical="center" shrinkToFit="1"/>
      <protection locked="0"/>
    </xf>
    <xf numFmtId="0" fontId="33" fillId="0" borderId="68" xfId="0" applyNumberFormat="1" applyFont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33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33" fillId="0" borderId="54" xfId="0" applyNumberFormat="1" applyFont="1" applyBorder="1" applyAlignment="1" applyProtection="1">
      <alignment horizontal="center" vertical="center" wrapText="1" shrinkToFit="1"/>
      <protection locked="0"/>
    </xf>
    <xf numFmtId="0" fontId="33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33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33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33" fillId="0" borderId="3" xfId="0" applyNumberFormat="1" applyFont="1" applyBorder="1" applyAlignment="1" applyProtection="1">
      <alignment horizontal="center" vertical="center" shrinkToFit="1"/>
      <protection locked="0"/>
    </xf>
    <xf numFmtId="0" fontId="33" fillId="0" borderId="1" xfId="0" applyNumberFormat="1" applyFont="1" applyBorder="1" applyAlignment="1" applyProtection="1">
      <alignment horizontal="center" vertical="center" shrinkToFit="1"/>
      <protection locked="0"/>
    </xf>
    <xf numFmtId="0" fontId="33" fillId="0" borderId="4" xfId="0" applyNumberFormat="1" applyFont="1" applyBorder="1" applyAlignment="1" applyProtection="1">
      <alignment horizontal="center" vertical="center" shrinkToFit="1"/>
      <protection locked="0"/>
    </xf>
    <xf numFmtId="0" fontId="33" fillId="0" borderId="56" xfId="0" applyNumberFormat="1" applyFont="1" applyBorder="1" applyAlignment="1" applyProtection="1">
      <alignment horizontal="center" vertical="center" shrinkToFit="1"/>
      <protection locked="0"/>
    </xf>
    <xf numFmtId="0" fontId="33" fillId="0" borderId="57" xfId="0" applyNumberFormat="1" applyFont="1" applyBorder="1" applyAlignment="1" applyProtection="1">
      <alignment horizontal="center" vertical="center" shrinkToFit="1"/>
      <protection locked="0"/>
    </xf>
    <xf numFmtId="0" fontId="33" fillId="0" borderId="55" xfId="0" applyNumberFormat="1" applyFont="1" applyBorder="1" applyAlignment="1" applyProtection="1">
      <alignment horizontal="center" vertical="center" shrinkToFit="1"/>
      <protection locked="0"/>
    </xf>
    <xf numFmtId="0" fontId="33" fillId="0" borderId="14" xfId="0" applyNumberFormat="1" applyFont="1" applyBorder="1" applyAlignment="1" applyProtection="1">
      <alignment horizontal="center" vertical="center" shrinkToFit="1"/>
      <protection locked="0"/>
    </xf>
    <xf numFmtId="0" fontId="8" fillId="0" borderId="16" xfId="0" applyNumberFormat="1" applyFont="1" applyBorder="1" applyAlignment="1" applyProtection="1">
      <alignment horizontal="left" vertical="center" wrapText="1" shrinkToFit="1"/>
      <protection locked="0"/>
    </xf>
    <xf numFmtId="0" fontId="33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33" fillId="0" borderId="83" xfId="0" applyNumberFormat="1" applyFont="1" applyBorder="1" applyAlignment="1" applyProtection="1">
      <alignment horizontal="center" vertical="center" wrapText="1" shrinkToFit="1"/>
      <protection locked="0"/>
    </xf>
    <xf numFmtId="0" fontId="33" fillId="0" borderId="45" xfId="0" applyNumberFormat="1" applyFont="1" applyBorder="1" applyAlignment="1" applyProtection="1">
      <alignment horizontal="center" vertical="center" wrapText="1" shrinkToFit="1"/>
      <protection locked="0"/>
    </xf>
    <xf numFmtId="0" fontId="33" fillId="0" borderId="44" xfId="0" applyNumberFormat="1" applyFont="1" applyBorder="1" applyAlignment="1" applyProtection="1">
      <alignment horizontal="center" vertical="center" wrapText="1" shrinkToFit="1"/>
      <protection locked="0"/>
    </xf>
    <xf numFmtId="0" fontId="33" fillId="0" borderId="42" xfId="0" applyNumberFormat="1" applyFont="1" applyBorder="1" applyAlignment="1" applyProtection="1">
      <alignment horizontal="center" vertical="center" wrapText="1" shrinkToFit="1"/>
      <protection locked="0"/>
    </xf>
    <xf numFmtId="0" fontId="33" fillId="0" borderId="82" xfId="0" applyNumberFormat="1" applyFont="1" applyBorder="1" applyAlignment="1" applyProtection="1">
      <alignment horizontal="center" vertical="center" wrapText="1" shrinkToFit="1"/>
      <protection locked="0"/>
    </xf>
    <xf numFmtId="0" fontId="33" fillId="0" borderId="45" xfId="0" applyNumberFormat="1" applyFont="1" applyBorder="1" applyAlignment="1" applyProtection="1">
      <alignment horizontal="center" vertical="center" shrinkToFit="1"/>
      <protection locked="0"/>
    </xf>
    <xf numFmtId="0" fontId="33" fillId="0" borderId="44" xfId="0" applyNumberFormat="1" applyFont="1" applyBorder="1" applyAlignment="1" applyProtection="1">
      <alignment horizontal="center" vertical="center" shrinkToFit="1"/>
      <protection locked="0"/>
    </xf>
    <xf numFmtId="0" fontId="33" fillId="0" borderId="42" xfId="0" applyNumberFormat="1" applyFont="1" applyBorder="1" applyAlignment="1" applyProtection="1">
      <alignment horizontal="center" vertical="center" shrinkToFit="1"/>
      <protection locked="0"/>
    </xf>
    <xf numFmtId="0" fontId="33" fillId="0" borderId="50" xfId="0" applyNumberFormat="1" applyFont="1" applyBorder="1" applyAlignment="1" applyProtection="1">
      <alignment horizontal="center" vertical="center" shrinkToFit="1"/>
      <protection locked="0"/>
    </xf>
    <xf numFmtId="0" fontId="33" fillId="0" borderId="20" xfId="0" applyNumberFormat="1" applyFont="1" applyBorder="1" applyAlignment="1" applyProtection="1">
      <alignment horizontal="center" vertical="center" shrinkToFit="1"/>
      <protection locked="0"/>
    </xf>
    <xf numFmtId="0" fontId="72" fillId="0" borderId="17" xfId="0" applyFont="1" applyBorder="1" applyProtection="1">
      <protection locked="0"/>
    </xf>
    <xf numFmtId="0" fontId="33" fillId="0" borderId="75" xfId="0" applyNumberFormat="1" applyFont="1" applyBorder="1" applyAlignment="1" applyProtection="1">
      <alignment horizontal="center" vertical="center" shrinkToFit="1"/>
      <protection locked="0"/>
    </xf>
    <xf numFmtId="0" fontId="33" fillId="0" borderId="32" xfId="0" applyNumberFormat="1" applyFont="1" applyBorder="1" applyAlignment="1" applyProtection="1">
      <alignment horizontal="center" vertical="center" shrinkToFit="1"/>
      <protection locked="0"/>
    </xf>
    <xf numFmtId="0" fontId="33" fillId="0" borderId="33" xfId="0" applyNumberFormat="1" applyFont="1" applyBorder="1" applyAlignment="1" applyProtection="1">
      <alignment horizontal="center" vertical="center" shrinkToFit="1"/>
      <protection locked="0"/>
    </xf>
    <xf numFmtId="0" fontId="72" fillId="0" borderId="0" xfId="0" applyFont="1" applyBorder="1" applyProtection="1">
      <protection locked="0"/>
    </xf>
    <xf numFmtId="0" fontId="72" fillId="0" borderId="0" xfId="0" applyFont="1" applyBorder="1" applyAlignment="1" applyProtection="1">
      <alignment vertical="center"/>
      <protection locked="0"/>
    </xf>
    <xf numFmtId="0" fontId="9" fillId="0" borderId="46" xfId="0" applyFont="1" applyBorder="1" applyProtection="1">
      <protection locked="0"/>
    </xf>
    <xf numFmtId="0" fontId="15" fillId="0" borderId="22" xfId="0" applyFont="1" applyBorder="1" applyAlignment="1" applyProtection="1">
      <alignment horizontal="center" vertical="center" textRotation="90"/>
      <protection locked="0"/>
    </xf>
    <xf numFmtId="0" fontId="15" fillId="0" borderId="0" xfId="0" applyFont="1" applyBorder="1" applyAlignment="1" applyProtection="1">
      <alignment horizontal="center" vertical="center" textRotation="90"/>
      <protection locked="0"/>
    </xf>
    <xf numFmtId="0" fontId="29" fillId="0" borderId="0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top"/>
      <protection locked="0"/>
    </xf>
    <xf numFmtId="0" fontId="29" fillId="0" borderId="18" xfId="0" applyFont="1" applyBorder="1" applyAlignment="1" applyProtection="1">
      <alignment horizontal="center" vertical="top"/>
      <protection locked="0"/>
    </xf>
    <xf numFmtId="0" fontId="28" fillId="0" borderId="54" xfId="0" applyNumberFormat="1" applyFont="1" applyBorder="1" applyAlignment="1" applyProtection="1">
      <alignment horizontal="center" vertical="center"/>
      <protection locked="0"/>
    </xf>
    <xf numFmtId="0" fontId="28" fillId="0" borderId="70" xfId="0" applyNumberFormat="1" applyFont="1" applyBorder="1" applyAlignment="1" applyProtection="1">
      <alignment horizontal="center" vertical="center"/>
      <protection locked="0"/>
    </xf>
    <xf numFmtId="0" fontId="28" fillId="0" borderId="56" xfId="0" applyNumberFormat="1" applyFont="1" applyBorder="1" applyAlignment="1" applyProtection="1">
      <alignment horizontal="center" vertical="center"/>
      <protection locked="0"/>
    </xf>
    <xf numFmtId="0" fontId="28" fillId="0" borderId="57" xfId="0" applyNumberFormat="1" applyFont="1" applyBorder="1" applyAlignment="1" applyProtection="1">
      <alignment horizontal="center" vertical="center"/>
      <protection locked="0"/>
    </xf>
    <xf numFmtId="0" fontId="28" fillId="0" borderId="55" xfId="0" applyNumberFormat="1" applyFont="1" applyBorder="1" applyAlignment="1" applyProtection="1">
      <alignment horizontal="center" vertical="center"/>
      <protection locked="0"/>
    </xf>
    <xf numFmtId="0" fontId="28" fillId="0" borderId="60" xfId="0" applyNumberFormat="1" applyFont="1" applyBorder="1" applyAlignment="1" applyProtection="1">
      <alignment horizontal="center" vertical="center"/>
      <protection locked="0"/>
    </xf>
    <xf numFmtId="0" fontId="28" fillId="0" borderId="55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Protection="1">
      <protection locked="0"/>
    </xf>
    <xf numFmtId="0" fontId="28" fillId="0" borderId="57" xfId="0" applyFont="1" applyBorder="1" applyProtection="1">
      <protection locked="0"/>
    </xf>
    <xf numFmtId="0" fontId="28" fillId="0" borderId="3" xfId="0" applyNumberFormat="1" applyFont="1" applyBorder="1" applyAlignment="1" applyProtection="1">
      <alignment horizontal="center" vertical="center"/>
      <protection locked="0"/>
    </xf>
    <xf numFmtId="0" fontId="28" fillId="0" borderId="1" xfId="0" applyNumberFormat="1" applyFont="1" applyBorder="1" applyAlignment="1" applyProtection="1">
      <alignment horizontal="center" vertical="center"/>
      <protection locked="0"/>
    </xf>
    <xf numFmtId="0" fontId="28" fillId="0" borderId="2" xfId="0" applyNumberFormat="1" applyFont="1" applyBorder="1" applyAlignment="1" applyProtection="1">
      <alignment horizontal="center" vertical="center"/>
      <protection locked="0"/>
    </xf>
    <xf numFmtId="0" fontId="28" fillId="0" borderId="5" xfId="0" applyNumberFormat="1" applyFont="1" applyBorder="1" applyAlignment="1" applyProtection="1">
      <alignment horizontal="center" vertical="center"/>
      <protection locked="0"/>
    </xf>
    <xf numFmtId="0" fontId="28" fillId="0" borderId="4" xfId="0" applyNumberFormat="1" applyFont="1" applyBorder="1" applyAlignment="1" applyProtection="1">
      <alignment horizontal="center" vertical="center"/>
      <protection locked="0"/>
    </xf>
    <xf numFmtId="0" fontId="28" fillId="0" borderId="1" xfId="0" applyFont="1" applyBorder="1" applyProtection="1">
      <protection locked="0"/>
    </xf>
    <xf numFmtId="0" fontId="28" fillId="0" borderId="2" xfId="0" applyFont="1" applyBorder="1" applyProtection="1"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47" xfId="0" applyNumberFormat="1" applyFont="1" applyBorder="1" applyAlignment="1" applyProtection="1">
      <alignment horizontal="center" vertical="center"/>
      <protection locked="0"/>
    </xf>
    <xf numFmtId="0" fontId="28" fillId="0" borderId="65" xfId="0" applyNumberFormat="1" applyFont="1" applyBorder="1" applyAlignment="1" applyProtection="1">
      <alignment horizontal="center" vertical="center"/>
      <protection locked="0"/>
    </xf>
    <xf numFmtId="0" fontId="28" fillId="0" borderId="63" xfId="0" applyNumberFormat="1" applyFont="1" applyBorder="1" applyAlignment="1" applyProtection="1">
      <alignment horizontal="center" vertical="center"/>
      <protection locked="0"/>
    </xf>
    <xf numFmtId="0" fontId="28" fillId="0" borderId="66" xfId="0" applyNumberFormat="1" applyFont="1" applyBorder="1" applyAlignment="1" applyProtection="1">
      <alignment horizontal="center" vertical="center"/>
      <protection locked="0"/>
    </xf>
    <xf numFmtId="0" fontId="28" fillId="0" borderId="76" xfId="0" applyNumberFormat="1" applyFont="1" applyBorder="1" applyAlignment="1" applyProtection="1">
      <alignment horizontal="center" vertical="center"/>
      <protection locked="0"/>
    </xf>
    <xf numFmtId="0" fontId="28" fillId="0" borderId="64" xfId="0" applyNumberFormat="1" applyFont="1" applyBorder="1" applyAlignment="1" applyProtection="1">
      <alignment horizontal="center" vertical="center"/>
      <protection locked="0"/>
    </xf>
    <xf numFmtId="0" fontId="28" fillId="0" borderId="76" xfId="0" applyFont="1" applyBorder="1" applyAlignment="1" applyProtection="1">
      <alignment horizontal="center" vertical="center"/>
      <protection locked="0"/>
    </xf>
    <xf numFmtId="0" fontId="28" fillId="0" borderId="63" xfId="0" applyFont="1" applyBorder="1" applyAlignment="1" applyProtection="1">
      <alignment horizontal="center" vertical="center"/>
      <protection locked="0"/>
    </xf>
    <xf numFmtId="0" fontId="28" fillId="0" borderId="63" xfId="0" applyFont="1" applyBorder="1" applyProtection="1">
      <protection locked="0"/>
    </xf>
    <xf numFmtId="0" fontId="28" fillId="0" borderId="66" xfId="0" applyFont="1" applyBorder="1" applyProtection="1">
      <protection locked="0"/>
    </xf>
    <xf numFmtId="49" fontId="11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Protection="1">
      <protection locked="0"/>
    </xf>
    <xf numFmtId="49" fontId="9" fillId="0" borderId="0" xfId="0" applyNumberFormat="1" applyFont="1" applyBorder="1" applyProtection="1">
      <protection locked="0"/>
    </xf>
    <xf numFmtId="49" fontId="31" fillId="0" borderId="0" xfId="0" applyNumberFormat="1" applyFont="1" applyBorder="1" applyAlignment="1" applyProtection="1">
      <alignment horizontal="center" vertical="justify" wrapText="1"/>
      <protection locked="0"/>
    </xf>
    <xf numFmtId="0" fontId="31" fillId="0" borderId="0" xfId="0" applyFont="1" applyBorder="1" applyProtection="1">
      <protection locked="0"/>
    </xf>
    <xf numFmtId="0" fontId="31" fillId="0" borderId="0" xfId="0" applyFont="1" applyBorder="1" applyAlignment="1" applyProtection="1">
      <alignment vertical="justify"/>
      <protection locked="0"/>
    </xf>
    <xf numFmtId="0" fontId="31" fillId="0" borderId="0" xfId="0" applyFont="1" applyAlignment="1" applyProtection="1">
      <protection locked="0"/>
    </xf>
    <xf numFmtId="49" fontId="74" fillId="0" borderId="0" xfId="0" applyNumberFormat="1" applyFont="1" applyBorder="1" applyAlignment="1" applyProtection="1">
      <alignment horizontal="left" vertical="justify"/>
      <protection locked="0"/>
    </xf>
    <xf numFmtId="0" fontId="10" fillId="0" borderId="0" xfId="0" applyFont="1" applyBorder="1" applyProtection="1">
      <protection locked="0"/>
    </xf>
    <xf numFmtId="0" fontId="14" fillId="0" borderId="0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49" fontId="10" fillId="0" borderId="7" xfId="0" applyNumberFormat="1" applyFont="1" applyBorder="1" applyAlignment="1" applyProtection="1">
      <alignment horizontal="left" vertical="justify"/>
      <protection locked="0"/>
    </xf>
    <xf numFmtId="49" fontId="10" fillId="0" borderId="7" xfId="0" applyNumberFormat="1" applyFont="1" applyBorder="1" applyAlignment="1" applyProtection="1">
      <alignment horizontal="center" vertical="justify"/>
      <protection locked="0"/>
    </xf>
    <xf numFmtId="0" fontId="8" fillId="0" borderId="7" xfId="0" applyFont="1" applyBorder="1" applyAlignment="1" applyProtection="1">
      <protection locked="0"/>
    </xf>
    <xf numFmtId="0" fontId="31" fillId="0" borderId="7" xfId="0" applyFont="1" applyBorder="1" applyProtection="1">
      <protection locked="0"/>
    </xf>
    <xf numFmtId="0" fontId="31" fillId="0" borderId="7" xfId="0" applyFont="1" applyBorder="1" applyAlignment="1" applyProtection="1">
      <protection locked="0"/>
    </xf>
    <xf numFmtId="0" fontId="31" fillId="0" borderId="0" xfId="0" applyFont="1" applyBorder="1" applyAlignment="1" applyProtection="1">
      <protection locked="0"/>
    </xf>
    <xf numFmtId="0" fontId="31" fillId="0" borderId="0" xfId="0" applyFont="1" applyBorder="1" applyAlignment="1" applyProtection="1">
      <alignment horizontal="right"/>
      <protection locked="0"/>
    </xf>
    <xf numFmtId="0" fontId="70" fillId="0" borderId="0" xfId="0" applyFont="1" applyBorder="1" applyAlignment="1" applyProtection="1">
      <protection locked="0"/>
    </xf>
    <xf numFmtId="49" fontId="31" fillId="0" borderId="0" xfId="0" applyNumberFormat="1" applyFont="1" applyBorder="1" applyAlignment="1" applyProtection="1">
      <protection locked="0"/>
    </xf>
    <xf numFmtId="0" fontId="31" fillId="0" borderId="7" xfId="0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protection locked="0"/>
    </xf>
    <xf numFmtId="49" fontId="70" fillId="0" borderId="0" xfId="0" applyNumberFormat="1" applyFont="1" applyBorder="1" applyAlignment="1" applyProtection="1">
      <alignment horizontal="center" vertical="justify"/>
      <protection locked="0"/>
    </xf>
    <xf numFmtId="49" fontId="10" fillId="0" borderId="0" xfId="0" applyNumberFormat="1" applyFont="1" applyBorder="1" applyAlignment="1" applyProtection="1">
      <alignment horizontal="center" vertical="justify"/>
      <protection locked="0"/>
    </xf>
    <xf numFmtId="0" fontId="70" fillId="0" borderId="0" xfId="0" applyFont="1" applyBorder="1" applyProtection="1">
      <protection locked="0"/>
    </xf>
    <xf numFmtId="49" fontId="10" fillId="0" borderId="0" xfId="0" applyNumberFormat="1" applyFont="1" applyBorder="1" applyAlignment="1" applyProtection="1">
      <alignment horizontal="left" vertical="justify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49" fontId="10" fillId="0" borderId="0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3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6" fillId="0" borderId="0" xfId="0" applyNumberFormat="1" applyFont="1" applyBorder="1" applyAlignment="1" applyProtection="1">
      <alignment vertical="top" wrapText="1"/>
      <protection locked="0"/>
    </xf>
    <xf numFmtId="0" fontId="40" fillId="0" borderId="51" xfId="0" applyFont="1" applyFill="1" applyBorder="1" applyAlignment="1">
      <alignment horizontal="center" vertical="center"/>
    </xf>
    <xf numFmtId="1" fontId="51" fillId="0" borderId="31" xfId="0" applyNumberFormat="1" applyFont="1" applyFill="1" applyBorder="1"/>
    <xf numFmtId="165" fontId="51" fillId="0" borderId="35" xfId="0" applyNumberFormat="1" applyFont="1" applyFill="1" applyBorder="1" applyAlignment="1">
      <alignment horizontal="center"/>
    </xf>
    <xf numFmtId="0" fontId="51" fillId="0" borderId="35" xfId="0" applyFont="1" applyFill="1" applyBorder="1" applyAlignment="1">
      <alignment horizontal="center"/>
    </xf>
    <xf numFmtId="0" fontId="51" fillId="0" borderId="74" xfId="0" applyFont="1" applyFill="1" applyBorder="1" applyAlignment="1">
      <alignment horizontal="center"/>
    </xf>
    <xf numFmtId="0" fontId="47" fillId="0" borderId="35" xfId="0" applyFont="1" applyFill="1" applyBorder="1" applyAlignment="1">
      <alignment horizontal="center"/>
    </xf>
    <xf numFmtId="0" fontId="17" fillId="0" borderId="66" xfId="0" applyFont="1" applyFill="1" applyBorder="1" applyAlignment="1" applyProtection="1">
      <alignment horizontal="center" vertical="center" textRotation="90" wrapText="1"/>
      <protection locked="0"/>
    </xf>
    <xf numFmtId="0" fontId="76" fillId="0" borderId="0" xfId="0" applyFont="1" applyBorder="1" applyAlignment="1" applyProtection="1">
      <alignment vertical="top"/>
      <protection locked="0"/>
    </xf>
    <xf numFmtId="0" fontId="44" fillId="0" borderId="31" xfId="0" applyFont="1" applyFill="1" applyBorder="1" applyAlignment="1">
      <alignment wrapText="1"/>
    </xf>
    <xf numFmtId="0" fontId="44" fillId="0" borderId="33" xfId="0" applyFont="1" applyFill="1" applyBorder="1" applyAlignment="1">
      <alignment wrapText="1"/>
    </xf>
    <xf numFmtId="0" fontId="44" fillId="0" borderId="59" xfId="0" applyFont="1" applyFill="1" applyBorder="1" applyAlignment="1">
      <alignment wrapText="1"/>
    </xf>
    <xf numFmtId="0" fontId="44" fillId="0" borderId="73" xfId="0" applyFont="1" applyFill="1" applyBorder="1" applyAlignment="1">
      <alignment wrapText="1"/>
    </xf>
    <xf numFmtId="0" fontId="44" fillId="0" borderId="32" xfId="0" applyFont="1" applyFill="1" applyBorder="1" applyAlignment="1">
      <alignment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right"/>
    </xf>
    <xf numFmtId="0" fontId="40" fillId="0" borderId="9" xfId="0" applyFont="1" applyFill="1" applyBorder="1" applyAlignment="1"/>
    <xf numFmtId="0" fontId="40" fillId="0" borderId="10" xfId="0" applyFont="1" applyFill="1" applyBorder="1" applyAlignment="1"/>
    <xf numFmtId="0" fontId="40" fillId="0" borderId="44" xfId="0" applyFont="1" applyFill="1" applyBorder="1" applyAlignment="1">
      <alignment horizontal="center" textRotation="90" wrapText="1"/>
    </xf>
    <xf numFmtId="0" fontId="40" fillId="0" borderId="34" xfId="0" applyFont="1" applyFill="1" applyBorder="1" applyAlignment="1">
      <alignment horizontal="center"/>
    </xf>
    <xf numFmtId="0" fontId="40" fillId="0" borderId="44" xfId="0" applyFont="1" applyFill="1" applyBorder="1" applyAlignment="1">
      <alignment horizontal="center" textRotation="90" wrapText="1" shrinkToFit="1"/>
    </xf>
    <xf numFmtId="0" fontId="34" fillId="0" borderId="34" xfId="0" applyFont="1" applyFill="1" applyBorder="1" applyAlignment="1">
      <alignment horizontal="center" textRotation="90" wrapText="1"/>
    </xf>
    <xf numFmtId="0" fontId="40" fillId="0" borderId="1" xfId="0" applyFont="1" applyFill="1" applyBorder="1" applyAlignment="1">
      <alignment horizontal="center" textRotation="90" wrapText="1"/>
    </xf>
    <xf numFmtId="0" fontId="40" fillId="0" borderId="1" xfId="0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77" xfId="0" applyFont="1" applyFill="1" applyBorder="1" applyAlignment="1">
      <alignment horizontal="center" vertical="center" textRotation="90" wrapText="1"/>
    </xf>
    <xf numFmtId="0" fontId="40" fillId="0" borderId="79" xfId="0" applyFont="1" applyFill="1" applyBorder="1" applyAlignment="1">
      <alignment horizontal="center" vertical="center"/>
    </xf>
    <xf numFmtId="0" fontId="40" fillId="0" borderId="81" xfId="0" applyFont="1" applyFill="1" applyBorder="1" applyAlignment="1">
      <alignment horizontal="center" vertical="center"/>
    </xf>
    <xf numFmtId="0" fontId="40" fillId="0" borderId="78" xfId="0" applyFont="1" applyFill="1" applyBorder="1" applyAlignment="1">
      <alignment horizontal="center" vertical="center" wrapText="1"/>
    </xf>
    <xf numFmtId="0" fontId="37" fillId="0" borderId="0" xfId="0" applyFont="1" applyFill="1" applyAlignment="1"/>
    <xf numFmtId="0" fontId="40" fillId="0" borderId="0" xfId="0" applyFont="1" applyFill="1" applyAlignment="1"/>
    <xf numFmtId="0" fontId="43" fillId="0" borderId="0" xfId="0" applyFont="1" applyFill="1" applyAlignment="1"/>
    <xf numFmtId="0" fontId="34" fillId="0" borderId="0" xfId="0" applyFont="1" applyFill="1" applyAlignment="1"/>
    <xf numFmtId="0" fontId="47" fillId="0" borderId="44" xfId="0" applyFont="1" applyFill="1" applyBorder="1" applyAlignment="1">
      <alignment horizontal="center" vertical="center" textRotation="90" wrapText="1"/>
    </xf>
    <xf numFmtId="0" fontId="47" fillId="0" borderId="51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 wrapText="1" shrinkToFit="1"/>
    </xf>
    <xf numFmtId="0" fontId="40" fillId="0" borderId="51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/>
    </xf>
    <xf numFmtId="0" fontId="40" fillId="0" borderId="42" xfId="0" applyFont="1" applyFill="1" applyBorder="1" applyAlignment="1">
      <alignment horizontal="center" vertical="center" wrapText="1" shrinkToFit="1"/>
    </xf>
    <xf numFmtId="0" fontId="40" fillId="0" borderId="6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 wrapText="1"/>
    </xf>
    <xf numFmtId="0" fontId="40" fillId="0" borderId="45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 textRotation="90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textRotation="90"/>
    </xf>
    <xf numFmtId="0" fontId="40" fillId="0" borderId="80" xfId="0" applyFont="1" applyFill="1" applyBorder="1" applyAlignment="1">
      <alignment horizontal="center" textRotation="90" wrapText="1"/>
    </xf>
    <xf numFmtId="0" fontId="40" fillId="0" borderId="80" xfId="0" applyFont="1" applyFill="1" applyBorder="1" applyAlignment="1">
      <alignment horizontal="center"/>
    </xf>
    <xf numFmtId="49" fontId="73" fillId="0" borderId="0" xfId="0" applyNumberFormat="1" applyFont="1" applyBorder="1" applyAlignment="1" applyProtection="1">
      <alignment horizontal="left" vertical="justify"/>
      <protection locked="0"/>
    </xf>
    <xf numFmtId="49" fontId="14" fillId="0" borderId="0" xfId="0" applyNumberFormat="1" applyFont="1" applyBorder="1" applyAlignment="1" applyProtection="1">
      <alignment horizontal="left" vertical="justify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28" fillId="0" borderId="28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28" fillId="0" borderId="29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 wrapText="1"/>
      <protection locked="0"/>
    </xf>
    <xf numFmtId="0" fontId="75" fillId="0" borderId="28" xfId="0" applyFont="1" applyBorder="1" applyAlignment="1" applyProtection="1">
      <alignment horizontal="center" vertical="center"/>
      <protection locked="0"/>
    </xf>
    <xf numFmtId="0" fontId="75" fillId="0" borderId="9" xfId="0" applyFont="1" applyBorder="1" applyAlignment="1" applyProtection="1">
      <alignment horizontal="center" vertical="center"/>
      <protection locked="0"/>
    </xf>
    <xf numFmtId="0" fontId="75" fillId="0" borderId="29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protection locked="0"/>
    </xf>
    <xf numFmtId="0" fontId="0" fillId="0" borderId="0" xfId="0" applyAlignment="1"/>
    <xf numFmtId="0" fontId="33" fillId="0" borderId="28" xfId="0" applyFont="1" applyBorder="1" applyAlignment="1" applyProtection="1">
      <alignment horizontal="center" vertical="center"/>
      <protection locked="0"/>
    </xf>
    <xf numFmtId="0" fontId="77" fillId="0" borderId="9" xfId="0" applyFont="1" applyBorder="1" applyAlignment="1" applyProtection="1">
      <alignment horizontal="center" vertical="center"/>
      <protection locked="0"/>
    </xf>
    <xf numFmtId="0" fontId="77" fillId="0" borderId="29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30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justify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27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0" fontId="33" fillId="0" borderId="2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8" fillId="0" borderId="28" xfId="0" applyNumberFormat="1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4" fillId="0" borderId="31" xfId="0" applyFont="1" applyBorder="1" applyAlignment="1" applyProtection="1">
      <alignment horizontal="right" vertical="center" wrapText="1" shrinkToFit="1"/>
      <protection locked="0"/>
    </xf>
    <xf numFmtId="0" fontId="14" fillId="0" borderId="32" xfId="0" applyFont="1" applyBorder="1" applyAlignment="1" applyProtection="1">
      <alignment horizontal="right" vertical="center" wrapText="1" shrinkToFit="1"/>
      <protection locked="0"/>
    </xf>
    <xf numFmtId="0" fontId="14" fillId="0" borderId="33" xfId="0" applyFont="1" applyBorder="1" applyAlignment="1" applyProtection="1">
      <alignment horizontal="right" vertical="center" wrapText="1" shrinkToFit="1"/>
      <protection locked="0"/>
    </xf>
    <xf numFmtId="0" fontId="14" fillId="0" borderId="22" xfId="0" applyFont="1" applyBorder="1" applyAlignment="1" applyProtection="1">
      <alignment horizontal="right" vertical="center" wrapText="1" shrinkToFit="1"/>
      <protection locked="0"/>
    </xf>
    <xf numFmtId="0" fontId="14" fillId="0" borderId="23" xfId="0" applyFont="1" applyBorder="1" applyAlignment="1" applyProtection="1">
      <alignment horizontal="right" vertical="center" wrapText="1" shrinkToFit="1"/>
      <protection locked="0"/>
    </xf>
    <xf numFmtId="0" fontId="14" fillId="0" borderId="32" xfId="0" applyFont="1" applyBorder="1" applyAlignment="1" applyProtection="1">
      <alignment horizontal="right" vertical="center" shrinkToFit="1"/>
      <protection locked="0"/>
    </xf>
    <xf numFmtId="0" fontId="14" fillId="0" borderId="33" xfId="0" applyFont="1" applyBorder="1" applyAlignment="1" applyProtection="1">
      <alignment horizontal="right" vertical="center" shrinkToFit="1"/>
      <protection locked="0"/>
    </xf>
    <xf numFmtId="0" fontId="29" fillId="0" borderId="22" xfId="0" applyFont="1" applyBorder="1" applyAlignment="1" applyProtection="1">
      <alignment horizontal="left" vertical="top"/>
      <protection locked="0"/>
    </xf>
    <xf numFmtId="0" fontId="17" fillId="0" borderId="21" xfId="0" applyNumberFormat="1" applyFont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7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18" xfId="0" applyNumberFormat="1" applyFont="1" applyBorder="1" applyAlignment="1" applyProtection="1">
      <alignment horizontal="center" vertical="center"/>
      <protection locked="0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25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right" vertical="center" wrapText="1" shrinkToFit="1"/>
      <protection locked="0"/>
    </xf>
    <xf numFmtId="0" fontId="33" fillId="0" borderId="32" xfId="0" applyFont="1" applyBorder="1" applyAlignment="1" applyProtection="1">
      <alignment horizontal="center" vertical="center"/>
      <protection locked="0"/>
    </xf>
    <xf numFmtId="0" fontId="33" fillId="0" borderId="33" xfId="0" applyFont="1" applyBorder="1" applyAlignment="1" applyProtection="1">
      <alignment horizontal="center" vertical="center"/>
      <protection locked="0"/>
    </xf>
    <xf numFmtId="0" fontId="33" fillId="0" borderId="13" xfId="0" applyFont="1" applyBorder="1" applyAlignment="1" applyProtection="1">
      <alignment horizontal="left" vertical="center" wrapText="1"/>
      <protection locked="0"/>
    </xf>
    <xf numFmtId="0" fontId="33" fillId="0" borderId="27" xfId="0" applyFont="1" applyBorder="1" applyAlignment="1" applyProtection="1">
      <alignment horizontal="left" vertical="center" wrapText="1"/>
      <protection locked="0"/>
    </xf>
    <xf numFmtId="0" fontId="33" fillId="0" borderId="14" xfId="0" applyFont="1" applyBorder="1" applyAlignment="1" applyProtection="1">
      <alignment horizontal="left" vertical="center" wrapText="1"/>
      <protection locked="0"/>
    </xf>
    <xf numFmtId="0" fontId="8" fillId="0" borderId="28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9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29" xfId="0" applyNumberFormat="1" applyFont="1" applyBorder="1" applyAlignment="1" applyProtection="1">
      <alignment horizontal="left" vertical="center" wrapText="1" shrinkToFit="1"/>
      <protection locked="0"/>
    </xf>
    <xf numFmtId="0" fontId="33" fillId="0" borderId="1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8" fillId="0" borderId="15" xfId="0" applyNumberFormat="1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33" fillId="0" borderId="9" xfId="0" applyFont="1" applyBorder="1" applyAlignment="1" applyProtection="1">
      <alignment horizontal="left" vertical="center" wrapText="1"/>
      <protection locked="0"/>
    </xf>
    <xf numFmtId="0" fontId="33" fillId="0" borderId="29" xfId="0" applyFont="1" applyBorder="1" applyAlignment="1" applyProtection="1">
      <alignment horizontal="left" vertical="center" wrapText="1"/>
      <protection locked="0"/>
    </xf>
    <xf numFmtId="0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39" xfId="0" applyFont="1" applyBorder="1" applyAlignment="1" applyProtection="1">
      <alignment horizontal="center" vertical="center" textRotation="90" wrapText="1"/>
      <protection locked="0"/>
    </xf>
    <xf numFmtId="0" fontId="17" fillId="0" borderId="40" xfId="0" applyFont="1" applyBorder="1" applyAlignment="1" applyProtection="1">
      <alignment horizontal="center" vertical="center" textRotation="90" wrapText="1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31" xfId="0" applyNumberFormat="1" applyFont="1" applyBorder="1" applyAlignment="1" applyProtection="1">
      <alignment horizontal="center" vertical="center" wrapText="1"/>
      <protection locked="0"/>
    </xf>
    <xf numFmtId="0" fontId="11" fillId="0" borderId="32" xfId="0" applyNumberFormat="1" applyFont="1" applyBorder="1" applyAlignment="1" applyProtection="1">
      <alignment horizontal="center" vertical="center" wrapText="1"/>
      <protection locked="0"/>
    </xf>
    <xf numFmtId="0" fontId="10" fillId="0" borderId="71" xfId="0" applyFont="1" applyBorder="1" applyAlignment="1" applyProtection="1">
      <alignment horizontal="center" vertical="center" textRotation="90"/>
      <protection locked="0"/>
    </xf>
    <xf numFmtId="0" fontId="10" fillId="0" borderId="46" xfId="0" applyFont="1" applyBorder="1" applyAlignment="1" applyProtection="1">
      <alignment horizontal="center" vertical="center" textRotation="90"/>
      <protection locked="0"/>
    </xf>
    <xf numFmtId="0" fontId="10" fillId="0" borderId="62" xfId="0" applyFont="1" applyBorder="1" applyAlignment="1" applyProtection="1">
      <alignment horizontal="center" vertical="center" textRotation="90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28" fillId="0" borderId="17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8" fillId="0" borderId="21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3" xfId="0" applyNumberFormat="1" applyFont="1" applyBorder="1" applyAlignment="1" applyProtection="1">
      <alignment horizontal="center" vertical="center" wrapText="1"/>
      <protection locked="0"/>
    </xf>
    <xf numFmtId="0" fontId="28" fillId="0" borderId="17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NumberFormat="1" applyFont="1" applyBorder="1" applyAlignment="1" applyProtection="1">
      <alignment horizontal="center" vertical="center" wrapText="1"/>
      <protection locked="0"/>
    </xf>
    <xf numFmtId="0" fontId="28" fillId="0" borderId="18" xfId="0" applyNumberFormat="1" applyFont="1" applyBorder="1" applyAlignment="1" applyProtection="1">
      <alignment horizontal="center" vertical="center" wrapText="1"/>
      <protection locked="0"/>
    </xf>
    <xf numFmtId="49" fontId="27" fillId="0" borderId="44" xfId="0" applyNumberFormat="1" applyFont="1" applyBorder="1" applyAlignment="1" applyProtection="1">
      <alignment horizontal="center" vertical="center" textRotation="90" wrapText="1"/>
      <protection locked="0"/>
    </xf>
    <xf numFmtId="49" fontId="27" fillId="0" borderId="51" xfId="0" applyNumberFormat="1" applyFont="1" applyBorder="1" applyAlignment="1" applyProtection="1">
      <alignment horizontal="center" vertical="center" textRotation="90" wrapText="1"/>
      <protection locked="0"/>
    </xf>
    <xf numFmtId="49" fontId="79" fillId="0" borderId="44" xfId="0" applyNumberFormat="1" applyFont="1" applyBorder="1" applyAlignment="1" applyProtection="1">
      <alignment horizontal="center" vertical="center" textRotation="90" wrapText="1"/>
      <protection locked="0"/>
    </xf>
    <xf numFmtId="49" fontId="10" fillId="0" borderId="51" xfId="0" applyNumberFormat="1" applyFont="1" applyBorder="1" applyAlignment="1" applyProtection="1">
      <alignment horizontal="center" vertical="center" textRotation="90" wrapText="1"/>
      <protection locked="0"/>
    </xf>
    <xf numFmtId="49" fontId="17" fillId="0" borderId="42" xfId="0" applyNumberFormat="1" applyFont="1" applyBorder="1" applyAlignment="1" applyProtection="1">
      <alignment horizontal="center" vertical="center" textRotation="90" wrapText="1"/>
      <protection locked="0"/>
    </xf>
    <xf numFmtId="49" fontId="17" fillId="0" borderId="38" xfId="0" applyNumberFormat="1" applyFont="1" applyBorder="1" applyAlignment="1" applyProtection="1">
      <alignment horizontal="center" vertical="center" textRotation="90" wrapText="1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38" xfId="0" applyNumberFormat="1" applyFont="1" applyFill="1" applyBorder="1" applyAlignment="1" applyProtection="1">
      <alignment horizontal="center" vertical="center" textRotation="90" wrapText="1"/>
      <protection locked="0"/>
    </xf>
    <xf numFmtId="0" fontId="33" fillId="0" borderId="27" xfId="0" applyFont="1" applyBorder="1" applyAlignment="1" applyProtection="1">
      <alignment horizontal="center" vertical="top"/>
      <protection locked="0"/>
    </xf>
    <xf numFmtId="0" fontId="5" fillId="0" borderId="27" xfId="0" applyFont="1" applyBorder="1" applyAlignment="1" applyProtection="1">
      <alignment horizontal="center" vertical="top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49" fontId="17" fillId="0" borderId="44" xfId="0" applyNumberFormat="1" applyFont="1" applyBorder="1" applyAlignment="1" applyProtection="1">
      <alignment horizontal="center" vertical="center" textRotation="90" wrapText="1"/>
      <protection locked="0"/>
    </xf>
    <xf numFmtId="49" fontId="17" fillId="0" borderId="51" xfId="0" applyNumberFormat="1" applyFont="1" applyBorder="1" applyAlignment="1" applyProtection="1">
      <alignment horizontal="center" vertical="center" textRotation="90" wrapText="1"/>
      <protection locked="0"/>
    </xf>
    <xf numFmtId="49" fontId="17" fillId="0" borderId="44" xfId="0" applyNumberFormat="1" applyFont="1" applyBorder="1" applyAlignment="1" applyProtection="1">
      <alignment horizontal="center" vertical="center" textRotation="90"/>
      <protection locked="0"/>
    </xf>
    <xf numFmtId="49" fontId="17" fillId="0" borderId="51" xfId="0" applyNumberFormat="1" applyFont="1" applyBorder="1" applyAlignment="1" applyProtection="1">
      <alignment horizontal="center" vertical="center" textRotation="90"/>
      <protection locked="0"/>
    </xf>
    <xf numFmtId="0" fontId="33" fillId="0" borderId="32" xfId="0" applyFont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49" fontId="17" fillId="0" borderId="22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 applyProtection="1">
      <alignment horizontal="center" vertical="center" wrapText="1"/>
      <protection locked="0"/>
    </xf>
    <xf numFmtId="49" fontId="17" fillId="0" borderId="7" xfId="0" applyNumberFormat="1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 textRotation="90"/>
      <protection locked="0"/>
    </xf>
    <xf numFmtId="0" fontId="17" fillId="0" borderId="40" xfId="0" applyNumberFormat="1" applyFont="1" applyBorder="1" applyAlignment="1" applyProtection="1">
      <alignment horizontal="center" vertical="center" textRotation="90"/>
      <protection locked="0"/>
    </xf>
    <xf numFmtId="0" fontId="17" fillId="0" borderId="53" xfId="0" applyNumberFormat="1" applyFont="1" applyBorder="1" applyAlignment="1" applyProtection="1">
      <alignment horizontal="center" vertical="center" textRotation="90" wrapText="1"/>
      <protection locked="0"/>
    </xf>
    <xf numFmtId="0" fontId="17" fillId="0" borderId="52" xfId="0" applyNumberFormat="1" applyFont="1" applyBorder="1" applyAlignment="1" applyProtection="1">
      <alignment horizontal="center" vertical="center" textRotation="90" wrapText="1"/>
      <protection locked="0"/>
    </xf>
    <xf numFmtId="0" fontId="17" fillId="0" borderId="17" xfId="0" applyNumberFormat="1" applyFont="1" applyBorder="1" applyAlignment="1" applyProtection="1">
      <alignment horizontal="center" vertical="center" textRotation="90"/>
      <protection locked="0"/>
    </xf>
    <xf numFmtId="0" fontId="17" fillId="0" borderId="42" xfId="0" applyNumberFormat="1" applyFont="1" applyFill="1" applyBorder="1" applyAlignment="1" applyProtection="1">
      <alignment horizontal="center" vertical="center"/>
      <protection locked="0"/>
    </xf>
    <xf numFmtId="0" fontId="17" fillId="0" borderId="6" xfId="0" applyNumberFormat="1" applyFont="1" applyFill="1" applyBorder="1" applyAlignment="1" applyProtection="1">
      <alignment horizontal="center" vertical="center"/>
      <protection locked="0"/>
    </xf>
    <xf numFmtId="0" fontId="17" fillId="0" borderId="9" xfId="0" applyNumberFormat="1" applyFont="1" applyFill="1" applyBorder="1" applyAlignment="1" applyProtection="1">
      <alignment horizontal="center" vertical="center"/>
      <protection locked="0"/>
    </xf>
    <xf numFmtId="49" fontId="17" fillId="0" borderId="45" xfId="0" applyNumberFormat="1" applyFont="1" applyBorder="1" applyAlignment="1" applyProtection="1">
      <alignment horizontal="center" vertical="center" textRotation="90" wrapText="1"/>
      <protection locked="0"/>
    </xf>
    <xf numFmtId="49" fontId="17" fillId="0" borderId="46" xfId="0" applyNumberFormat="1" applyFont="1" applyBorder="1" applyAlignment="1" applyProtection="1">
      <alignment horizontal="center" vertical="center" textRotation="90" wrapText="1"/>
      <protection locked="0"/>
    </xf>
    <xf numFmtId="0" fontId="17" fillId="0" borderId="21" xfId="0" applyNumberFormat="1" applyFont="1" applyBorder="1" applyAlignment="1" applyProtection="1">
      <alignment horizontal="center" vertical="center" wrapText="1"/>
      <protection locked="0"/>
    </xf>
    <xf numFmtId="0" fontId="17" fillId="0" borderId="23" xfId="0" applyNumberFormat="1" applyFont="1" applyBorder="1" applyAlignment="1" applyProtection="1">
      <alignment horizontal="center" vertical="center" wrapText="1"/>
      <protection locked="0"/>
    </xf>
    <xf numFmtId="0" fontId="17" fillId="0" borderId="17" xfId="0" applyNumberFormat="1" applyFont="1" applyBorder="1" applyAlignment="1" applyProtection="1">
      <alignment horizontal="center" vertical="center" wrapText="1"/>
      <protection locked="0"/>
    </xf>
    <xf numFmtId="0" fontId="17" fillId="0" borderId="18" xfId="0" applyNumberFormat="1" applyFont="1" applyBorder="1" applyAlignment="1" applyProtection="1">
      <alignment horizontal="center" vertical="center" wrapText="1"/>
      <protection locked="0"/>
    </xf>
    <xf numFmtId="0" fontId="17" fillId="0" borderId="19" xfId="0" applyNumberFormat="1" applyFont="1" applyBorder="1" applyAlignment="1" applyProtection="1">
      <alignment horizontal="center" vertical="center" wrapText="1"/>
      <protection locked="0"/>
    </xf>
    <xf numFmtId="0" fontId="17" fillId="0" borderId="20" xfId="0" applyNumberFormat="1" applyFont="1" applyBorder="1" applyAlignment="1" applyProtection="1">
      <alignment horizontal="center" vertical="center" wrapText="1"/>
      <protection locked="0"/>
    </xf>
    <xf numFmtId="0" fontId="17" fillId="0" borderId="19" xfId="0" applyNumberFormat="1" applyFont="1" applyBorder="1" applyAlignment="1" applyProtection="1">
      <alignment horizontal="center" vertical="center"/>
      <protection locked="0"/>
    </xf>
    <xf numFmtId="0" fontId="17" fillId="0" borderId="7" xfId="0" applyNumberFormat="1" applyFont="1" applyBorder="1" applyAlignment="1" applyProtection="1">
      <alignment horizontal="center" vertical="center"/>
      <protection locked="0"/>
    </xf>
    <xf numFmtId="0" fontId="17" fillId="0" borderId="35" xfId="0" applyNumberFormat="1" applyFont="1" applyBorder="1" applyAlignment="1" applyProtection="1">
      <alignment horizontal="center" vertical="center" textRotation="90" wrapText="1"/>
      <protection locked="0"/>
    </xf>
    <xf numFmtId="0" fontId="17" fillId="0" borderId="36" xfId="0" applyNumberFormat="1" applyFont="1" applyBorder="1" applyAlignment="1" applyProtection="1">
      <alignment horizontal="center" vertical="center" textRotation="90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7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78" fillId="0" borderId="0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28" fillId="0" borderId="7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wrapText="1"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horizontal="left" wrapText="1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wrapText="1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left" vertical="center"/>
    </xf>
    <xf numFmtId="49" fontId="17" fillId="0" borderId="0" xfId="0" applyNumberFormat="1" applyFont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28" fillId="0" borderId="9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1619250</xdr:colOff>
      <xdr:row>0</xdr:row>
      <xdr:rowOff>219075</xdr:rowOff>
    </xdr:from>
    <xdr:to>
      <xdr:col>19</xdr:col>
      <xdr:colOff>257175</xdr:colOff>
      <xdr:row>2</xdr:row>
      <xdr:rowOff>828675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219075"/>
          <a:ext cx="181927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27"/>
  <sheetViews>
    <sheetView topLeftCell="A100" zoomScale="40" zoomScaleNormal="40" workbookViewId="0">
      <selection activeCell="A89" sqref="A89:XFD89"/>
    </sheetView>
  </sheetViews>
  <sheetFormatPr defaultRowHeight="13.2"/>
  <cols>
    <col min="1" max="1" width="32.44140625" style="1" customWidth="1"/>
    <col min="2" max="2" width="35.88671875" style="1" customWidth="1"/>
    <col min="3" max="3" width="11.88671875" style="1" customWidth="1"/>
    <col min="4" max="4" width="85.6640625" style="1" customWidth="1"/>
    <col min="5" max="5" width="11.33203125" style="1" customWidth="1"/>
    <col min="6" max="6" width="13.33203125" style="1" customWidth="1"/>
    <col min="7" max="7" width="10.33203125" style="1" customWidth="1"/>
    <col min="8" max="8" width="10.5546875" style="1" customWidth="1"/>
    <col min="9" max="9" width="10" style="1" customWidth="1"/>
    <col min="10" max="10" width="7.5546875" style="1" customWidth="1"/>
    <col min="11" max="11" width="5.44140625" style="1" customWidth="1"/>
    <col min="12" max="12" width="5.5546875" style="1" customWidth="1"/>
    <col min="13" max="13" width="5.33203125" style="1" customWidth="1"/>
    <col min="14" max="14" width="7.6640625" style="1" customWidth="1"/>
    <col min="15" max="15" width="7.44140625" style="1" customWidth="1"/>
    <col min="16" max="16" width="4.88671875" style="1" customWidth="1"/>
    <col min="17" max="17" width="8.88671875" style="1" customWidth="1"/>
    <col min="18" max="18" width="7.88671875" style="1" customWidth="1"/>
    <col min="19" max="19" width="8.44140625" style="1" customWidth="1"/>
    <col min="20" max="20" width="6.109375" style="1" customWidth="1"/>
    <col min="21" max="21" width="5.33203125" style="1" customWidth="1"/>
    <col min="22" max="22" width="6.5546875" style="1" customWidth="1"/>
    <col min="23" max="24" width="6.33203125" style="1" customWidth="1"/>
    <col min="25" max="25" width="5.88671875" style="1" customWidth="1"/>
    <col min="26" max="26" width="7.5546875" style="1" customWidth="1"/>
    <col min="27" max="27" width="10.33203125" style="1" customWidth="1"/>
    <col min="28" max="28" width="7.33203125" style="1" customWidth="1"/>
    <col min="29" max="29" width="8.33203125" style="1" customWidth="1"/>
    <col min="30" max="30" width="9.5546875" style="1" customWidth="1"/>
    <col min="31" max="31" width="8.109375" style="1" customWidth="1"/>
    <col min="32" max="32" width="6.33203125" style="1" customWidth="1"/>
    <col min="33" max="33" width="8.44140625" style="1" customWidth="1"/>
    <col min="34" max="34" width="8.6640625" style="1" customWidth="1"/>
    <col min="35" max="35" width="15.109375" style="1" customWidth="1"/>
    <col min="36" max="36" width="9.109375" style="1"/>
    <col min="37" max="37" width="6.44140625" style="1" customWidth="1"/>
    <col min="38" max="38" width="9.33203125" style="1" customWidth="1"/>
    <col min="39" max="39" width="9.44140625" style="1" customWidth="1"/>
    <col min="40" max="40" width="15.33203125" style="1" customWidth="1"/>
    <col min="41" max="41" width="13" style="1" bestFit="1" customWidth="1"/>
    <col min="42" max="256" width="9.109375" style="1"/>
    <col min="257" max="257" width="32.44140625" style="1" customWidth="1"/>
    <col min="258" max="258" width="35.88671875" style="1" customWidth="1"/>
    <col min="259" max="259" width="11.88671875" style="1" customWidth="1"/>
    <col min="260" max="260" width="85.6640625" style="1" customWidth="1"/>
    <col min="261" max="261" width="11.33203125" style="1" customWidth="1"/>
    <col min="262" max="262" width="10.44140625" style="1" customWidth="1"/>
    <col min="263" max="263" width="7.44140625" style="1" customWidth="1"/>
    <col min="264" max="264" width="10.5546875" style="1" customWidth="1"/>
    <col min="265" max="265" width="10" style="1" customWidth="1"/>
    <col min="266" max="266" width="7.5546875" style="1" customWidth="1"/>
    <col min="267" max="267" width="5.44140625" style="1" customWidth="1"/>
    <col min="268" max="268" width="5.5546875" style="1" customWidth="1"/>
    <col min="269" max="269" width="5.33203125" style="1" customWidth="1"/>
    <col min="270" max="270" width="7.6640625" style="1" customWidth="1"/>
    <col min="271" max="271" width="7.44140625" style="1" customWidth="1"/>
    <col min="272" max="272" width="4.88671875" style="1" customWidth="1"/>
    <col min="273" max="273" width="8.88671875" style="1" customWidth="1"/>
    <col min="274" max="274" width="7.88671875" style="1" customWidth="1"/>
    <col min="275" max="275" width="8.44140625" style="1" customWidth="1"/>
    <col min="276" max="276" width="6.109375" style="1" customWidth="1"/>
    <col min="277" max="277" width="5.33203125" style="1" customWidth="1"/>
    <col min="278" max="278" width="6.5546875" style="1" customWidth="1"/>
    <col min="279" max="280" width="6.33203125" style="1" customWidth="1"/>
    <col min="281" max="281" width="5.88671875" style="1" customWidth="1"/>
    <col min="282" max="282" width="7.5546875" style="1" customWidth="1"/>
    <col min="283" max="283" width="10.33203125" style="1" customWidth="1"/>
    <col min="284" max="284" width="7.33203125" style="1" customWidth="1"/>
    <col min="285" max="285" width="8.33203125" style="1" customWidth="1"/>
    <col min="286" max="286" width="9.5546875" style="1" customWidth="1"/>
    <col min="287" max="287" width="8.109375" style="1" customWidth="1"/>
    <col min="288" max="288" width="6.33203125" style="1" customWidth="1"/>
    <col min="289" max="289" width="8.44140625" style="1" customWidth="1"/>
    <col min="290" max="290" width="8.6640625" style="1" customWidth="1"/>
    <col min="291" max="291" width="15.109375" style="1" customWidth="1"/>
    <col min="292" max="292" width="9.109375" style="1"/>
    <col min="293" max="293" width="6.44140625" style="1" customWidth="1"/>
    <col min="294" max="294" width="9.33203125" style="1" customWidth="1"/>
    <col min="295" max="295" width="9.44140625" style="1" customWidth="1"/>
    <col min="296" max="296" width="15.33203125" style="1" customWidth="1"/>
    <col min="297" max="297" width="13" style="1" bestFit="1" customWidth="1"/>
    <col min="298" max="512" width="9.109375" style="1"/>
    <col min="513" max="513" width="32.44140625" style="1" customWidth="1"/>
    <col min="514" max="514" width="35.88671875" style="1" customWidth="1"/>
    <col min="515" max="515" width="11.88671875" style="1" customWidth="1"/>
    <col min="516" max="516" width="85.6640625" style="1" customWidth="1"/>
    <col min="517" max="517" width="11.33203125" style="1" customWidth="1"/>
    <col min="518" max="518" width="10.44140625" style="1" customWidth="1"/>
    <col min="519" max="519" width="7.44140625" style="1" customWidth="1"/>
    <col min="520" max="520" width="10.5546875" style="1" customWidth="1"/>
    <col min="521" max="521" width="10" style="1" customWidth="1"/>
    <col min="522" max="522" width="7.5546875" style="1" customWidth="1"/>
    <col min="523" max="523" width="5.44140625" style="1" customWidth="1"/>
    <col min="524" max="524" width="5.5546875" style="1" customWidth="1"/>
    <col min="525" max="525" width="5.33203125" style="1" customWidth="1"/>
    <col min="526" max="526" width="7.6640625" style="1" customWidth="1"/>
    <col min="527" max="527" width="7.44140625" style="1" customWidth="1"/>
    <col min="528" max="528" width="4.88671875" style="1" customWidth="1"/>
    <col min="529" max="529" width="8.88671875" style="1" customWidth="1"/>
    <col min="530" max="530" width="7.88671875" style="1" customWidth="1"/>
    <col min="531" max="531" width="8.44140625" style="1" customWidth="1"/>
    <col min="532" max="532" width="6.109375" style="1" customWidth="1"/>
    <col min="533" max="533" width="5.33203125" style="1" customWidth="1"/>
    <col min="534" max="534" width="6.5546875" style="1" customWidth="1"/>
    <col min="535" max="536" width="6.33203125" style="1" customWidth="1"/>
    <col min="537" max="537" width="5.88671875" style="1" customWidth="1"/>
    <col min="538" max="538" width="7.5546875" style="1" customWidth="1"/>
    <col min="539" max="539" width="10.33203125" style="1" customWidth="1"/>
    <col min="540" max="540" width="7.33203125" style="1" customWidth="1"/>
    <col min="541" max="541" width="8.33203125" style="1" customWidth="1"/>
    <col min="542" max="542" width="9.5546875" style="1" customWidth="1"/>
    <col min="543" max="543" width="8.109375" style="1" customWidth="1"/>
    <col min="544" max="544" width="6.33203125" style="1" customWidth="1"/>
    <col min="545" max="545" width="8.44140625" style="1" customWidth="1"/>
    <col min="546" max="546" width="8.6640625" style="1" customWidth="1"/>
    <col min="547" max="547" width="15.109375" style="1" customWidth="1"/>
    <col min="548" max="548" width="9.109375" style="1"/>
    <col min="549" max="549" width="6.44140625" style="1" customWidth="1"/>
    <col min="550" max="550" width="9.33203125" style="1" customWidth="1"/>
    <col min="551" max="551" width="9.44140625" style="1" customWidth="1"/>
    <col min="552" max="552" width="15.33203125" style="1" customWidth="1"/>
    <col min="553" max="553" width="13" style="1" bestFit="1" customWidth="1"/>
    <col min="554" max="768" width="9.109375" style="1"/>
    <col min="769" max="769" width="32.44140625" style="1" customWidth="1"/>
    <col min="770" max="770" width="35.88671875" style="1" customWidth="1"/>
    <col min="771" max="771" width="11.88671875" style="1" customWidth="1"/>
    <col min="772" max="772" width="85.6640625" style="1" customWidth="1"/>
    <col min="773" max="773" width="11.33203125" style="1" customWidth="1"/>
    <col min="774" max="774" width="10.44140625" style="1" customWidth="1"/>
    <col min="775" max="775" width="7.44140625" style="1" customWidth="1"/>
    <col min="776" max="776" width="10.5546875" style="1" customWidth="1"/>
    <col min="777" max="777" width="10" style="1" customWidth="1"/>
    <col min="778" max="778" width="7.5546875" style="1" customWidth="1"/>
    <col min="779" max="779" width="5.44140625" style="1" customWidth="1"/>
    <col min="780" max="780" width="5.5546875" style="1" customWidth="1"/>
    <col min="781" max="781" width="5.33203125" style="1" customWidth="1"/>
    <col min="782" max="782" width="7.6640625" style="1" customWidth="1"/>
    <col min="783" max="783" width="7.44140625" style="1" customWidth="1"/>
    <col min="784" max="784" width="4.88671875" style="1" customWidth="1"/>
    <col min="785" max="785" width="8.88671875" style="1" customWidth="1"/>
    <col min="786" max="786" width="7.88671875" style="1" customWidth="1"/>
    <col min="787" max="787" width="8.44140625" style="1" customWidth="1"/>
    <col min="788" max="788" width="6.109375" style="1" customWidth="1"/>
    <col min="789" max="789" width="5.33203125" style="1" customWidth="1"/>
    <col min="790" max="790" width="6.5546875" style="1" customWidth="1"/>
    <col min="791" max="792" width="6.33203125" style="1" customWidth="1"/>
    <col min="793" max="793" width="5.88671875" style="1" customWidth="1"/>
    <col min="794" max="794" width="7.5546875" style="1" customWidth="1"/>
    <col min="795" max="795" width="10.33203125" style="1" customWidth="1"/>
    <col min="796" max="796" width="7.33203125" style="1" customWidth="1"/>
    <col min="797" max="797" width="8.33203125" style="1" customWidth="1"/>
    <col min="798" max="798" width="9.5546875" style="1" customWidth="1"/>
    <col min="799" max="799" width="8.109375" style="1" customWidth="1"/>
    <col min="800" max="800" width="6.33203125" style="1" customWidth="1"/>
    <col min="801" max="801" width="8.44140625" style="1" customWidth="1"/>
    <col min="802" max="802" width="8.6640625" style="1" customWidth="1"/>
    <col min="803" max="803" width="15.109375" style="1" customWidth="1"/>
    <col min="804" max="804" width="9.109375" style="1"/>
    <col min="805" max="805" width="6.44140625" style="1" customWidth="1"/>
    <col min="806" max="806" width="9.33203125" style="1" customWidth="1"/>
    <col min="807" max="807" width="9.44140625" style="1" customWidth="1"/>
    <col min="808" max="808" width="15.33203125" style="1" customWidth="1"/>
    <col min="809" max="809" width="13" style="1" bestFit="1" customWidth="1"/>
    <col min="810" max="1024" width="9.109375" style="1"/>
    <col min="1025" max="1025" width="32.44140625" style="1" customWidth="1"/>
    <col min="1026" max="1026" width="35.88671875" style="1" customWidth="1"/>
    <col min="1027" max="1027" width="11.88671875" style="1" customWidth="1"/>
    <col min="1028" max="1028" width="85.6640625" style="1" customWidth="1"/>
    <col min="1029" max="1029" width="11.33203125" style="1" customWidth="1"/>
    <col min="1030" max="1030" width="10.44140625" style="1" customWidth="1"/>
    <col min="1031" max="1031" width="7.44140625" style="1" customWidth="1"/>
    <col min="1032" max="1032" width="10.5546875" style="1" customWidth="1"/>
    <col min="1033" max="1033" width="10" style="1" customWidth="1"/>
    <col min="1034" max="1034" width="7.5546875" style="1" customWidth="1"/>
    <col min="1035" max="1035" width="5.44140625" style="1" customWidth="1"/>
    <col min="1036" max="1036" width="5.5546875" style="1" customWidth="1"/>
    <col min="1037" max="1037" width="5.33203125" style="1" customWidth="1"/>
    <col min="1038" max="1038" width="7.6640625" style="1" customWidth="1"/>
    <col min="1039" max="1039" width="7.44140625" style="1" customWidth="1"/>
    <col min="1040" max="1040" width="4.88671875" style="1" customWidth="1"/>
    <col min="1041" max="1041" width="8.88671875" style="1" customWidth="1"/>
    <col min="1042" max="1042" width="7.88671875" style="1" customWidth="1"/>
    <col min="1043" max="1043" width="8.44140625" style="1" customWidth="1"/>
    <col min="1044" max="1044" width="6.109375" style="1" customWidth="1"/>
    <col min="1045" max="1045" width="5.33203125" style="1" customWidth="1"/>
    <col min="1046" max="1046" width="6.5546875" style="1" customWidth="1"/>
    <col min="1047" max="1048" width="6.33203125" style="1" customWidth="1"/>
    <col min="1049" max="1049" width="5.88671875" style="1" customWidth="1"/>
    <col min="1050" max="1050" width="7.5546875" style="1" customWidth="1"/>
    <col min="1051" max="1051" width="10.33203125" style="1" customWidth="1"/>
    <col min="1052" max="1052" width="7.33203125" style="1" customWidth="1"/>
    <col min="1053" max="1053" width="8.33203125" style="1" customWidth="1"/>
    <col min="1054" max="1054" width="9.5546875" style="1" customWidth="1"/>
    <col min="1055" max="1055" width="8.109375" style="1" customWidth="1"/>
    <col min="1056" max="1056" width="6.33203125" style="1" customWidth="1"/>
    <col min="1057" max="1057" width="8.44140625" style="1" customWidth="1"/>
    <col min="1058" max="1058" width="8.6640625" style="1" customWidth="1"/>
    <col min="1059" max="1059" width="15.109375" style="1" customWidth="1"/>
    <col min="1060" max="1060" width="9.109375" style="1"/>
    <col min="1061" max="1061" width="6.44140625" style="1" customWidth="1"/>
    <col min="1062" max="1062" width="9.33203125" style="1" customWidth="1"/>
    <col min="1063" max="1063" width="9.44140625" style="1" customWidth="1"/>
    <col min="1064" max="1064" width="15.33203125" style="1" customWidth="1"/>
    <col min="1065" max="1065" width="13" style="1" bestFit="1" customWidth="1"/>
    <col min="1066" max="1280" width="9.109375" style="1"/>
    <col min="1281" max="1281" width="32.44140625" style="1" customWidth="1"/>
    <col min="1282" max="1282" width="35.88671875" style="1" customWidth="1"/>
    <col min="1283" max="1283" width="11.88671875" style="1" customWidth="1"/>
    <col min="1284" max="1284" width="85.6640625" style="1" customWidth="1"/>
    <col min="1285" max="1285" width="11.33203125" style="1" customWidth="1"/>
    <col min="1286" max="1286" width="10.44140625" style="1" customWidth="1"/>
    <col min="1287" max="1287" width="7.44140625" style="1" customWidth="1"/>
    <col min="1288" max="1288" width="10.5546875" style="1" customWidth="1"/>
    <col min="1289" max="1289" width="10" style="1" customWidth="1"/>
    <col min="1290" max="1290" width="7.5546875" style="1" customWidth="1"/>
    <col min="1291" max="1291" width="5.44140625" style="1" customWidth="1"/>
    <col min="1292" max="1292" width="5.5546875" style="1" customWidth="1"/>
    <col min="1293" max="1293" width="5.33203125" style="1" customWidth="1"/>
    <col min="1294" max="1294" width="7.6640625" style="1" customWidth="1"/>
    <col min="1295" max="1295" width="7.44140625" style="1" customWidth="1"/>
    <col min="1296" max="1296" width="4.88671875" style="1" customWidth="1"/>
    <col min="1297" max="1297" width="8.88671875" style="1" customWidth="1"/>
    <col min="1298" max="1298" width="7.88671875" style="1" customWidth="1"/>
    <col min="1299" max="1299" width="8.44140625" style="1" customWidth="1"/>
    <col min="1300" max="1300" width="6.109375" style="1" customWidth="1"/>
    <col min="1301" max="1301" width="5.33203125" style="1" customWidth="1"/>
    <col min="1302" max="1302" width="6.5546875" style="1" customWidth="1"/>
    <col min="1303" max="1304" width="6.33203125" style="1" customWidth="1"/>
    <col min="1305" max="1305" width="5.88671875" style="1" customWidth="1"/>
    <col min="1306" max="1306" width="7.5546875" style="1" customWidth="1"/>
    <col min="1307" max="1307" width="10.33203125" style="1" customWidth="1"/>
    <col min="1308" max="1308" width="7.33203125" style="1" customWidth="1"/>
    <col min="1309" max="1309" width="8.33203125" style="1" customWidth="1"/>
    <col min="1310" max="1310" width="9.5546875" style="1" customWidth="1"/>
    <col min="1311" max="1311" width="8.109375" style="1" customWidth="1"/>
    <col min="1312" max="1312" width="6.33203125" style="1" customWidth="1"/>
    <col min="1313" max="1313" width="8.44140625" style="1" customWidth="1"/>
    <col min="1314" max="1314" width="8.6640625" style="1" customWidth="1"/>
    <col min="1315" max="1315" width="15.109375" style="1" customWidth="1"/>
    <col min="1316" max="1316" width="9.109375" style="1"/>
    <col min="1317" max="1317" width="6.44140625" style="1" customWidth="1"/>
    <col min="1318" max="1318" width="9.33203125" style="1" customWidth="1"/>
    <col min="1319" max="1319" width="9.44140625" style="1" customWidth="1"/>
    <col min="1320" max="1320" width="15.33203125" style="1" customWidth="1"/>
    <col min="1321" max="1321" width="13" style="1" bestFit="1" customWidth="1"/>
    <col min="1322" max="1536" width="9.109375" style="1"/>
    <col min="1537" max="1537" width="32.44140625" style="1" customWidth="1"/>
    <col min="1538" max="1538" width="35.88671875" style="1" customWidth="1"/>
    <col min="1539" max="1539" width="11.88671875" style="1" customWidth="1"/>
    <col min="1540" max="1540" width="85.6640625" style="1" customWidth="1"/>
    <col min="1541" max="1541" width="11.33203125" style="1" customWidth="1"/>
    <col min="1542" max="1542" width="10.44140625" style="1" customWidth="1"/>
    <col min="1543" max="1543" width="7.44140625" style="1" customWidth="1"/>
    <col min="1544" max="1544" width="10.5546875" style="1" customWidth="1"/>
    <col min="1545" max="1545" width="10" style="1" customWidth="1"/>
    <col min="1546" max="1546" width="7.5546875" style="1" customWidth="1"/>
    <col min="1547" max="1547" width="5.44140625" style="1" customWidth="1"/>
    <col min="1548" max="1548" width="5.5546875" style="1" customWidth="1"/>
    <col min="1549" max="1549" width="5.33203125" style="1" customWidth="1"/>
    <col min="1550" max="1550" width="7.6640625" style="1" customWidth="1"/>
    <col min="1551" max="1551" width="7.44140625" style="1" customWidth="1"/>
    <col min="1552" max="1552" width="4.88671875" style="1" customWidth="1"/>
    <col min="1553" max="1553" width="8.88671875" style="1" customWidth="1"/>
    <col min="1554" max="1554" width="7.88671875" style="1" customWidth="1"/>
    <col min="1555" max="1555" width="8.44140625" style="1" customWidth="1"/>
    <col min="1556" max="1556" width="6.109375" style="1" customWidth="1"/>
    <col min="1557" max="1557" width="5.33203125" style="1" customWidth="1"/>
    <col min="1558" max="1558" width="6.5546875" style="1" customWidth="1"/>
    <col min="1559" max="1560" width="6.33203125" style="1" customWidth="1"/>
    <col min="1561" max="1561" width="5.88671875" style="1" customWidth="1"/>
    <col min="1562" max="1562" width="7.5546875" style="1" customWidth="1"/>
    <col min="1563" max="1563" width="10.33203125" style="1" customWidth="1"/>
    <col min="1564" max="1564" width="7.33203125" style="1" customWidth="1"/>
    <col min="1565" max="1565" width="8.33203125" style="1" customWidth="1"/>
    <col min="1566" max="1566" width="9.5546875" style="1" customWidth="1"/>
    <col min="1567" max="1567" width="8.109375" style="1" customWidth="1"/>
    <col min="1568" max="1568" width="6.33203125" style="1" customWidth="1"/>
    <col min="1569" max="1569" width="8.44140625" style="1" customWidth="1"/>
    <col min="1570" max="1570" width="8.6640625" style="1" customWidth="1"/>
    <col min="1571" max="1571" width="15.109375" style="1" customWidth="1"/>
    <col min="1572" max="1572" width="9.109375" style="1"/>
    <col min="1573" max="1573" width="6.44140625" style="1" customWidth="1"/>
    <col min="1574" max="1574" width="9.33203125" style="1" customWidth="1"/>
    <col min="1575" max="1575" width="9.44140625" style="1" customWidth="1"/>
    <col min="1576" max="1576" width="15.33203125" style="1" customWidth="1"/>
    <col min="1577" max="1577" width="13" style="1" bestFit="1" customWidth="1"/>
    <col min="1578" max="1792" width="9.109375" style="1"/>
    <col min="1793" max="1793" width="32.44140625" style="1" customWidth="1"/>
    <col min="1794" max="1794" width="35.88671875" style="1" customWidth="1"/>
    <col min="1795" max="1795" width="11.88671875" style="1" customWidth="1"/>
    <col min="1796" max="1796" width="85.6640625" style="1" customWidth="1"/>
    <col min="1797" max="1797" width="11.33203125" style="1" customWidth="1"/>
    <col min="1798" max="1798" width="10.44140625" style="1" customWidth="1"/>
    <col min="1799" max="1799" width="7.44140625" style="1" customWidth="1"/>
    <col min="1800" max="1800" width="10.5546875" style="1" customWidth="1"/>
    <col min="1801" max="1801" width="10" style="1" customWidth="1"/>
    <col min="1802" max="1802" width="7.5546875" style="1" customWidth="1"/>
    <col min="1803" max="1803" width="5.44140625" style="1" customWidth="1"/>
    <col min="1804" max="1804" width="5.5546875" style="1" customWidth="1"/>
    <col min="1805" max="1805" width="5.33203125" style="1" customWidth="1"/>
    <col min="1806" max="1806" width="7.6640625" style="1" customWidth="1"/>
    <col min="1807" max="1807" width="7.44140625" style="1" customWidth="1"/>
    <col min="1808" max="1808" width="4.88671875" style="1" customWidth="1"/>
    <col min="1809" max="1809" width="8.88671875" style="1" customWidth="1"/>
    <col min="1810" max="1810" width="7.88671875" style="1" customWidth="1"/>
    <col min="1811" max="1811" width="8.44140625" style="1" customWidth="1"/>
    <col min="1812" max="1812" width="6.109375" style="1" customWidth="1"/>
    <col min="1813" max="1813" width="5.33203125" style="1" customWidth="1"/>
    <col min="1814" max="1814" width="6.5546875" style="1" customWidth="1"/>
    <col min="1815" max="1816" width="6.33203125" style="1" customWidth="1"/>
    <col min="1817" max="1817" width="5.88671875" style="1" customWidth="1"/>
    <col min="1818" max="1818" width="7.5546875" style="1" customWidth="1"/>
    <col min="1819" max="1819" width="10.33203125" style="1" customWidth="1"/>
    <col min="1820" max="1820" width="7.33203125" style="1" customWidth="1"/>
    <col min="1821" max="1821" width="8.33203125" style="1" customWidth="1"/>
    <col min="1822" max="1822" width="9.5546875" style="1" customWidth="1"/>
    <col min="1823" max="1823" width="8.109375" style="1" customWidth="1"/>
    <col min="1824" max="1824" width="6.33203125" style="1" customWidth="1"/>
    <col min="1825" max="1825" width="8.44140625" style="1" customWidth="1"/>
    <col min="1826" max="1826" width="8.6640625" style="1" customWidth="1"/>
    <col min="1827" max="1827" width="15.109375" style="1" customWidth="1"/>
    <col min="1828" max="1828" width="9.109375" style="1"/>
    <col min="1829" max="1829" width="6.44140625" style="1" customWidth="1"/>
    <col min="1830" max="1830" width="9.33203125" style="1" customWidth="1"/>
    <col min="1831" max="1831" width="9.44140625" style="1" customWidth="1"/>
    <col min="1832" max="1832" width="15.33203125" style="1" customWidth="1"/>
    <col min="1833" max="1833" width="13" style="1" bestFit="1" customWidth="1"/>
    <col min="1834" max="2048" width="9.109375" style="1"/>
    <col min="2049" max="2049" width="32.44140625" style="1" customWidth="1"/>
    <col min="2050" max="2050" width="35.88671875" style="1" customWidth="1"/>
    <col min="2051" max="2051" width="11.88671875" style="1" customWidth="1"/>
    <col min="2052" max="2052" width="85.6640625" style="1" customWidth="1"/>
    <col min="2053" max="2053" width="11.33203125" style="1" customWidth="1"/>
    <col min="2054" max="2054" width="10.44140625" style="1" customWidth="1"/>
    <col min="2055" max="2055" width="7.44140625" style="1" customWidth="1"/>
    <col min="2056" max="2056" width="10.5546875" style="1" customWidth="1"/>
    <col min="2057" max="2057" width="10" style="1" customWidth="1"/>
    <col min="2058" max="2058" width="7.5546875" style="1" customWidth="1"/>
    <col min="2059" max="2059" width="5.44140625" style="1" customWidth="1"/>
    <col min="2060" max="2060" width="5.5546875" style="1" customWidth="1"/>
    <col min="2061" max="2061" width="5.33203125" style="1" customWidth="1"/>
    <col min="2062" max="2062" width="7.6640625" style="1" customWidth="1"/>
    <col min="2063" max="2063" width="7.44140625" style="1" customWidth="1"/>
    <col min="2064" max="2064" width="4.88671875" style="1" customWidth="1"/>
    <col min="2065" max="2065" width="8.88671875" style="1" customWidth="1"/>
    <col min="2066" max="2066" width="7.88671875" style="1" customWidth="1"/>
    <col min="2067" max="2067" width="8.44140625" style="1" customWidth="1"/>
    <col min="2068" max="2068" width="6.109375" style="1" customWidth="1"/>
    <col min="2069" max="2069" width="5.33203125" style="1" customWidth="1"/>
    <col min="2070" max="2070" width="6.5546875" style="1" customWidth="1"/>
    <col min="2071" max="2072" width="6.33203125" style="1" customWidth="1"/>
    <col min="2073" max="2073" width="5.88671875" style="1" customWidth="1"/>
    <col min="2074" max="2074" width="7.5546875" style="1" customWidth="1"/>
    <col min="2075" max="2075" width="10.33203125" style="1" customWidth="1"/>
    <col min="2076" max="2076" width="7.33203125" style="1" customWidth="1"/>
    <col min="2077" max="2077" width="8.33203125" style="1" customWidth="1"/>
    <col min="2078" max="2078" width="9.5546875" style="1" customWidth="1"/>
    <col min="2079" max="2079" width="8.109375" style="1" customWidth="1"/>
    <col min="2080" max="2080" width="6.33203125" style="1" customWidth="1"/>
    <col min="2081" max="2081" width="8.44140625" style="1" customWidth="1"/>
    <col min="2082" max="2082" width="8.6640625" style="1" customWidth="1"/>
    <col min="2083" max="2083" width="15.109375" style="1" customWidth="1"/>
    <col min="2084" max="2084" width="9.109375" style="1"/>
    <col min="2085" max="2085" width="6.44140625" style="1" customWidth="1"/>
    <col min="2086" max="2086" width="9.33203125" style="1" customWidth="1"/>
    <col min="2087" max="2087" width="9.44140625" style="1" customWidth="1"/>
    <col min="2088" max="2088" width="15.33203125" style="1" customWidth="1"/>
    <col min="2089" max="2089" width="13" style="1" bestFit="1" customWidth="1"/>
    <col min="2090" max="2304" width="9.109375" style="1"/>
    <col min="2305" max="2305" width="32.44140625" style="1" customWidth="1"/>
    <col min="2306" max="2306" width="35.88671875" style="1" customWidth="1"/>
    <col min="2307" max="2307" width="11.88671875" style="1" customWidth="1"/>
    <col min="2308" max="2308" width="85.6640625" style="1" customWidth="1"/>
    <col min="2309" max="2309" width="11.33203125" style="1" customWidth="1"/>
    <col min="2310" max="2310" width="10.44140625" style="1" customWidth="1"/>
    <col min="2311" max="2311" width="7.44140625" style="1" customWidth="1"/>
    <col min="2312" max="2312" width="10.5546875" style="1" customWidth="1"/>
    <col min="2313" max="2313" width="10" style="1" customWidth="1"/>
    <col min="2314" max="2314" width="7.5546875" style="1" customWidth="1"/>
    <col min="2315" max="2315" width="5.44140625" style="1" customWidth="1"/>
    <col min="2316" max="2316" width="5.5546875" style="1" customWidth="1"/>
    <col min="2317" max="2317" width="5.33203125" style="1" customWidth="1"/>
    <col min="2318" max="2318" width="7.6640625" style="1" customWidth="1"/>
    <col min="2319" max="2319" width="7.44140625" style="1" customWidth="1"/>
    <col min="2320" max="2320" width="4.88671875" style="1" customWidth="1"/>
    <col min="2321" max="2321" width="8.88671875" style="1" customWidth="1"/>
    <col min="2322" max="2322" width="7.88671875" style="1" customWidth="1"/>
    <col min="2323" max="2323" width="8.44140625" style="1" customWidth="1"/>
    <col min="2324" max="2324" width="6.109375" style="1" customWidth="1"/>
    <col min="2325" max="2325" width="5.33203125" style="1" customWidth="1"/>
    <col min="2326" max="2326" width="6.5546875" style="1" customWidth="1"/>
    <col min="2327" max="2328" width="6.33203125" style="1" customWidth="1"/>
    <col min="2329" max="2329" width="5.88671875" style="1" customWidth="1"/>
    <col min="2330" max="2330" width="7.5546875" style="1" customWidth="1"/>
    <col min="2331" max="2331" width="10.33203125" style="1" customWidth="1"/>
    <col min="2332" max="2332" width="7.33203125" style="1" customWidth="1"/>
    <col min="2333" max="2333" width="8.33203125" style="1" customWidth="1"/>
    <col min="2334" max="2334" width="9.5546875" style="1" customWidth="1"/>
    <col min="2335" max="2335" width="8.109375" style="1" customWidth="1"/>
    <col min="2336" max="2336" width="6.33203125" style="1" customWidth="1"/>
    <col min="2337" max="2337" width="8.44140625" style="1" customWidth="1"/>
    <col min="2338" max="2338" width="8.6640625" style="1" customWidth="1"/>
    <col min="2339" max="2339" width="15.109375" style="1" customWidth="1"/>
    <col min="2340" max="2340" width="9.109375" style="1"/>
    <col min="2341" max="2341" width="6.44140625" style="1" customWidth="1"/>
    <col min="2342" max="2342" width="9.33203125" style="1" customWidth="1"/>
    <col min="2343" max="2343" width="9.44140625" style="1" customWidth="1"/>
    <col min="2344" max="2344" width="15.33203125" style="1" customWidth="1"/>
    <col min="2345" max="2345" width="13" style="1" bestFit="1" customWidth="1"/>
    <col min="2346" max="2560" width="9.109375" style="1"/>
    <col min="2561" max="2561" width="32.44140625" style="1" customWidth="1"/>
    <col min="2562" max="2562" width="35.88671875" style="1" customWidth="1"/>
    <col min="2563" max="2563" width="11.88671875" style="1" customWidth="1"/>
    <col min="2564" max="2564" width="85.6640625" style="1" customWidth="1"/>
    <col min="2565" max="2565" width="11.33203125" style="1" customWidth="1"/>
    <col min="2566" max="2566" width="10.44140625" style="1" customWidth="1"/>
    <col min="2567" max="2567" width="7.44140625" style="1" customWidth="1"/>
    <col min="2568" max="2568" width="10.5546875" style="1" customWidth="1"/>
    <col min="2569" max="2569" width="10" style="1" customWidth="1"/>
    <col min="2570" max="2570" width="7.5546875" style="1" customWidth="1"/>
    <col min="2571" max="2571" width="5.44140625" style="1" customWidth="1"/>
    <col min="2572" max="2572" width="5.5546875" style="1" customWidth="1"/>
    <col min="2573" max="2573" width="5.33203125" style="1" customWidth="1"/>
    <col min="2574" max="2574" width="7.6640625" style="1" customWidth="1"/>
    <col min="2575" max="2575" width="7.44140625" style="1" customWidth="1"/>
    <col min="2576" max="2576" width="4.88671875" style="1" customWidth="1"/>
    <col min="2577" max="2577" width="8.88671875" style="1" customWidth="1"/>
    <col min="2578" max="2578" width="7.88671875" style="1" customWidth="1"/>
    <col min="2579" max="2579" width="8.44140625" style="1" customWidth="1"/>
    <col min="2580" max="2580" width="6.109375" style="1" customWidth="1"/>
    <col min="2581" max="2581" width="5.33203125" style="1" customWidth="1"/>
    <col min="2582" max="2582" width="6.5546875" style="1" customWidth="1"/>
    <col min="2583" max="2584" width="6.33203125" style="1" customWidth="1"/>
    <col min="2585" max="2585" width="5.88671875" style="1" customWidth="1"/>
    <col min="2586" max="2586" width="7.5546875" style="1" customWidth="1"/>
    <col min="2587" max="2587" width="10.33203125" style="1" customWidth="1"/>
    <col min="2588" max="2588" width="7.33203125" style="1" customWidth="1"/>
    <col min="2589" max="2589" width="8.33203125" style="1" customWidth="1"/>
    <col min="2590" max="2590" width="9.5546875" style="1" customWidth="1"/>
    <col min="2591" max="2591" width="8.109375" style="1" customWidth="1"/>
    <col min="2592" max="2592" width="6.33203125" style="1" customWidth="1"/>
    <col min="2593" max="2593" width="8.44140625" style="1" customWidth="1"/>
    <col min="2594" max="2594" width="8.6640625" style="1" customWidth="1"/>
    <col min="2595" max="2595" width="15.109375" style="1" customWidth="1"/>
    <col min="2596" max="2596" width="9.109375" style="1"/>
    <col min="2597" max="2597" width="6.44140625" style="1" customWidth="1"/>
    <col min="2598" max="2598" width="9.33203125" style="1" customWidth="1"/>
    <col min="2599" max="2599" width="9.44140625" style="1" customWidth="1"/>
    <col min="2600" max="2600" width="15.33203125" style="1" customWidth="1"/>
    <col min="2601" max="2601" width="13" style="1" bestFit="1" customWidth="1"/>
    <col min="2602" max="2816" width="9.109375" style="1"/>
    <col min="2817" max="2817" width="32.44140625" style="1" customWidth="1"/>
    <col min="2818" max="2818" width="35.88671875" style="1" customWidth="1"/>
    <col min="2819" max="2819" width="11.88671875" style="1" customWidth="1"/>
    <col min="2820" max="2820" width="85.6640625" style="1" customWidth="1"/>
    <col min="2821" max="2821" width="11.33203125" style="1" customWidth="1"/>
    <col min="2822" max="2822" width="10.44140625" style="1" customWidth="1"/>
    <col min="2823" max="2823" width="7.44140625" style="1" customWidth="1"/>
    <col min="2824" max="2824" width="10.5546875" style="1" customWidth="1"/>
    <col min="2825" max="2825" width="10" style="1" customWidth="1"/>
    <col min="2826" max="2826" width="7.5546875" style="1" customWidth="1"/>
    <col min="2827" max="2827" width="5.44140625" style="1" customWidth="1"/>
    <col min="2828" max="2828" width="5.5546875" style="1" customWidth="1"/>
    <col min="2829" max="2829" width="5.33203125" style="1" customWidth="1"/>
    <col min="2830" max="2830" width="7.6640625" style="1" customWidth="1"/>
    <col min="2831" max="2831" width="7.44140625" style="1" customWidth="1"/>
    <col min="2832" max="2832" width="4.88671875" style="1" customWidth="1"/>
    <col min="2833" max="2833" width="8.88671875" style="1" customWidth="1"/>
    <col min="2834" max="2834" width="7.88671875" style="1" customWidth="1"/>
    <col min="2835" max="2835" width="8.44140625" style="1" customWidth="1"/>
    <col min="2836" max="2836" width="6.109375" style="1" customWidth="1"/>
    <col min="2837" max="2837" width="5.33203125" style="1" customWidth="1"/>
    <col min="2838" max="2838" width="6.5546875" style="1" customWidth="1"/>
    <col min="2839" max="2840" width="6.33203125" style="1" customWidth="1"/>
    <col min="2841" max="2841" width="5.88671875" style="1" customWidth="1"/>
    <col min="2842" max="2842" width="7.5546875" style="1" customWidth="1"/>
    <col min="2843" max="2843" width="10.33203125" style="1" customWidth="1"/>
    <col min="2844" max="2844" width="7.33203125" style="1" customWidth="1"/>
    <col min="2845" max="2845" width="8.33203125" style="1" customWidth="1"/>
    <col min="2846" max="2846" width="9.5546875" style="1" customWidth="1"/>
    <col min="2847" max="2847" width="8.109375" style="1" customWidth="1"/>
    <col min="2848" max="2848" width="6.33203125" style="1" customWidth="1"/>
    <col min="2849" max="2849" width="8.44140625" style="1" customWidth="1"/>
    <col min="2850" max="2850" width="8.6640625" style="1" customWidth="1"/>
    <col min="2851" max="2851" width="15.109375" style="1" customWidth="1"/>
    <col min="2852" max="2852" width="9.109375" style="1"/>
    <col min="2853" max="2853" width="6.44140625" style="1" customWidth="1"/>
    <col min="2854" max="2854" width="9.33203125" style="1" customWidth="1"/>
    <col min="2855" max="2855" width="9.44140625" style="1" customWidth="1"/>
    <col min="2856" max="2856" width="15.33203125" style="1" customWidth="1"/>
    <col min="2857" max="2857" width="13" style="1" bestFit="1" customWidth="1"/>
    <col min="2858" max="3072" width="9.109375" style="1"/>
    <col min="3073" max="3073" width="32.44140625" style="1" customWidth="1"/>
    <col min="3074" max="3074" width="35.88671875" style="1" customWidth="1"/>
    <col min="3075" max="3075" width="11.88671875" style="1" customWidth="1"/>
    <col min="3076" max="3076" width="85.6640625" style="1" customWidth="1"/>
    <col min="3077" max="3077" width="11.33203125" style="1" customWidth="1"/>
    <col min="3078" max="3078" width="10.44140625" style="1" customWidth="1"/>
    <col min="3079" max="3079" width="7.44140625" style="1" customWidth="1"/>
    <col min="3080" max="3080" width="10.5546875" style="1" customWidth="1"/>
    <col min="3081" max="3081" width="10" style="1" customWidth="1"/>
    <col min="3082" max="3082" width="7.5546875" style="1" customWidth="1"/>
    <col min="3083" max="3083" width="5.44140625" style="1" customWidth="1"/>
    <col min="3084" max="3084" width="5.5546875" style="1" customWidth="1"/>
    <col min="3085" max="3085" width="5.33203125" style="1" customWidth="1"/>
    <col min="3086" max="3086" width="7.6640625" style="1" customWidth="1"/>
    <col min="3087" max="3087" width="7.44140625" style="1" customWidth="1"/>
    <col min="3088" max="3088" width="4.88671875" style="1" customWidth="1"/>
    <col min="3089" max="3089" width="8.88671875" style="1" customWidth="1"/>
    <col min="3090" max="3090" width="7.88671875" style="1" customWidth="1"/>
    <col min="3091" max="3091" width="8.44140625" style="1" customWidth="1"/>
    <col min="3092" max="3092" width="6.109375" style="1" customWidth="1"/>
    <col min="3093" max="3093" width="5.33203125" style="1" customWidth="1"/>
    <col min="3094" max="3094" width="6.5546875" style="1" customWidth="1"/>
    <col min="3095" max="3096" width="6.33203125" style="1" customWidth="1"/>
    <col min="3097" max="3097" width="5.88671875" style="1" customWidth="1"/>
    <col min="3098" max="3098" width="7.5546875" style="1" customWidth="1"/>
    <col min="3099" max="3099" width="10.33203125" style="1" customWidth="1"/>
    <col min="3100" max="3100" width="7.33203125" style="1" customWidth="1"/>
    <col min="3101" max="3101" width="8.33203125" style="1" customWidth="1"/>
    <col min="3102" max="3102" width="9.5546875" style="1" customWidth="1"/>
    <col min="3103" max="3103" width="8.109375" style="1" customWidth="1"/>
    <col min="3104" max="3104" width="6.33203125" style="1" customWidth="1"/>
    <col min="3105" max="3105" width="8.44140625" style="1" customWidth="1"/>
    <col min="3106" max="3106" width="8.6640625" style="1" customWidth="1"/>
    <col min="3107" max="3107" width="15.109375" style="1" customWidth="1"/>
    <col min="3108" max="3108" width="9.109375" style="1"/>
    <col min="3109" max="3109" width="6.44140625" style="1" customWidth="1"/>
    <col min="3110" max="3110" width="9.33203125" style="1" customWidth="1"/>
    <col min="3111" max="3111" width="9.44140625" style="1" customWidth="1"/>
    <col min="3112" max="3112" width="15.33203125" style="1" customWidth="1"/>
    <col min="3113" max="3113" width="13" style="1" bestFit="1" customWidth="1"/>
    <col min="3114" max="3328" width="9.109375" style="1"/>
    <col min="3329" max="3329" width="32.44140625" style="1" customWidth="1"/>
    <col min="3330" max="3330" width="35.88671875" style="1" customWidth="1"/>
    <col min="3331" max="3331" width="11.88671875" style="1" customWidth="1"/>
    <col min="3332" max="3332" width="85.6640625" style="1" customWidth="1"/>
    <col min="3333" max="3333" width="11.33203125" style="1" customWidth="1"/>
    <col min="3334" max="3334" width="10.44140625" style="1" customWidth="1"/>
    <col min="3335" max="3335" width="7.44140625" style="1" customWidth="1"/>
    <col min="3336" max="3336" width="10.5546875" style="1" customWidth="1"/>
    <col min="3337" max="3337" width="10" style="1" customWidth="1"/>
    <col min="3338" max="3338" width="7.5546875" style="1" customWidth="1"/>
    <col min="3339" max="3339" width="5.44140625" style="1" customWidth="1"/>
    <col min="3340" max="3340" width="5.5546875" style="1" customWidth="1"/>
    <col min="3341" max="3341" width="5.33203125" style="1" customWidth="1"/>
    <col min="3342" max="3342" width="7.6640625" style="1" customWidth="1"/>
    <col min="3343" max="3343" width="7.44140625" style="1" customWidth="1"/>
    <col min="3344" max="3344" width="4.88671875" style="1" customWidth="1"/>
    <col min="3345" max="3345" width="8.88671875" style="1" customWidth="1"/>
    <col min="3346" max="3346" width="7.88671875" style="1" customWidth="1"/>
    <col min="3347" max="3347" width="8.44140625" style="1" customWidth="1"/>
    <col min="3348" max="3348" width="6.109375" style="1" customWidth="1"/>
    <col min="3349" max="3349" width="5.33203125" style="1" customWidth="1"/>
    <col min="3350" max="3350" width="6.5546875" style="1" customWidth="1"/>
    <col min="3351" max="3352" width="6.33203125" style="1" customWidth="1"/>
    <col min="3353" max="3353" width="5.88671875" style="1" customWidth="1"/>
    <col min="3354" max="3354" width="7.5546875" style="1" customWidth="1"/>
    <col min="3355" max="3355" width="10.33203125" style="1" customWidth="1"/>
    <col min="3356" max="3356" width="7.33203125" style="1" customWidth="1"/>
    <col min="3357" max="3357" width="8.33203125" style="1" customWidth="1"/>
    <col min="3358" max="3358" width="9.5546875" style="1" customWidth="1"/>
    <col min="3359" max="3359" width="8.109375" style="1" customWidth="1"/>
    <col min="3360" max="3360" width="6.33203125" style="1" customWidth="1"/>
    <col min="3361" max="3361" width="8.44140625" style="1" customWidth="1"/>
    <col min="3362" max="3362" width="8.6640625" style="1" customWidth="1"/>
    <col min="3363" max="3363" width="15.109375" style="1" customWidth="1"/>
    <col min="3364" max="3364" width="9.109375" style="1"/>
    <col min="3365" max="3365" width="6.44140625" style="1" customWidth="1"/>
    <col min="3366" max="3366" width="9.33203125" style="1" customWidth="1"/>
    <col min="3367" max="3367" width="9.44140625" style="1" customWidth="1"/>
    <col min="3368" max="3368" width="15.33203125" style="1" customWidth="1"/>
    <col min="3369" max="3369" width="13" style="1" bestFit="1" customWidth="1"/>
    <col min="3370" max="3584" width="9.109375" style="1"/>
    <col min="3585" max="3585" width="32.44140625" style="1" customWidth="1"/>
    <col min="3586" max="3586" width="35.88671875" style="1" customWidth="1"/>
    <col min="3587" max="3587" width="11.88671875" style="1" customWidth="1"/>
    <col min="3588" max="3588" width="85.6640625" style="1" customWidth="1"/>
    <col min="3589" max="3589" width="11.33203125" style="1" customWidth="1"/>
    <col min="3590" max="3590" width="10.44140625" style="1" customWidth="1"/>
    <col min="3591" max="3591" width="7.44140625" style="1" customWidth="1"/>
    <col min="3592" max="3592" width="10.5546875" style="1" customWidth="1"/>
    <col min="3593" max="3593" width="10" style="1" customWidth="1"/>
    <col min="3594" max="3594" width="7.5546875" style="1" customWidth="1"/>
    <col min="3595" max="3595" width="5.44140625" style="1" customWidth="1"/>
    <col min="3596" max="3596" width="5.5546875" style="1" customWidth="1"/>
    <col min="3597" max="3597" width="5.33203125" style="1" customWidth="1"/>
    <col min="3598" max="3598" width="7.6640625" style="1" customWidth="1"/>
    <col min="3599" max="3599" width="7.44140625" style="1" customWidth="1"/>
    <col min="3600" max="3600" width="4.88671875" style="1" customWidth="1"/>
    <col min="3601" max="3601" width="8.88671875" style="1" customWidth="1"/>
    <col min="3602" max="3602" width="7.88671875" style="1" customWidth="1"/>
    <col min="3603" max="3603" width="8.44140625" style="1" customWidth="1"/>
    <col min="3604" max="3604" width="6.109375" style="1" customWidth="1"/>
    <col min="3605" max="3605" width="5.33203125" style="1" customWidth="1"/>
    <col min="3606" max="3606" width="6.5546875" style="1" customWidth="1"/>
    <col min="3607" max="3608" width="6.33203125" style="1" customWidth="1"/>
    <col min="3609" max="3609" width="5.88671875" style="1" customWidth="1"/>
    <col min="3610" max="3610" width="7.5546875" style="1" customWidth="1"/>
    <col min="3611" max="3611" width="10.33203125" style="1" customWidth="1"/>
    <col min="3612" max="3612" width="7.33203125" style="1" customWidth="1"/>
    <col min="3613" max="3613" width="8.33203125" style="1" customWidth="1"/>
    <col min="3614" max="3614" width="9.5546875" style="1" customWidth="1"/>
    <col min="3615" max="3615" width="8.109375" style="1" customWidth="1"/>
    <col min="3616" max="3616" width="6.33203125" style="1" customWidth="1"/>
    <col min="3617" max="3617" width="8.44140625" style="1" customWidth="1"/>
    <col min="3618" max="3618" width="8.6640625" style="1" customWidth="1"/>
    <col min="3619" max="3619" width="15.109375" style="1" customWidth="1"/>
    <col min="3620" max="3620" width="9.109375" style="1"/>
    <col min="3621" max="3621" width="6.44140625" style="1" customWidth="1"/>
    <col min="3622" max="3622" width="9.33203125" style="1" customWidth="1"/>
    <col min="3623" max="3623" width="9.44140625" style="1" customWidth="1"/>
    <col min="3624" max="3624" width="15.33203125" style="1" customWidth="1"/>
    <col min="3625" max="3625" width="13" style="1" bestFit="1" customWidth="1"/>
    <col min="3626" max="3840" width="9.109375" style="1"/>
    <col min="3841" max="3841" width="32.44140625" style="1" customWidth="1"/>
    <col min="3842" max="3842" width="35.88671875" style="1" customWidth="1"/>
    <col min="3843" max="3843" width="11.88671875" style="1" customWidth="1"/>
    <col min="3844" max="3844" width="85.6640625" style="1" customWidth="1"/>
    <col min="3845" max="3845" width="11.33203125" style="1" customWidth="1"/>
    <col min="3846" max="3846" width="10.44140625" style="1" customWidth="1"/>
    <col min="3847" max="3847" width="7.44140625" style="1" customWidth="1"/>
    <col min="3848" max="3848" width="10.5546875" style="1" customWidth="1"/>
    <col min="3849" max="3849" width="10" style="1" customWidth="1"/>
    <col min="3850" max="3850" width="7.5546875" style="1" customWidth="1"/>
    <col min="3851" max="3851" width="5.44140625" style="1" customWidth="1"/>
    <col min="3852" max="3852" width="5.5546875" style="1" customWidth="1"/>
    <col min="3853" max="3853" width="5.33203125" style="1" customWidth="1"/>
    <col min="3854" max="3854" width="7.6640625" style="1" customWidth="1"/>
    <col min="3855" max="3855" width="7.44140625" style="1" customWidth="1"/>
    <col min="3856" max="3856" width="4.88671875" style="1" customWidth="1"/>
    <col min="3857" max="3857" width="8.88671875" style="1" customWidth="1"/>
    <col min="3858" max="3858" width="7.88671875" style="1" customWidth="1"/>
    <col min="3859" max="3859" width="8.44140625" style="1" customWidth="1"/>
    <col min="3860" max="3860" width="6.109375" style="1" customWidth="1"/>
    <col min="3861" max="3861" width="5.33203125" style="1" customWidth="1"/>
    <col min="3862" max="3862" width="6.5546875" style="1" customWidth="1"/>
    <col min="3863" max="3864" width="6.33203125" style="1" customWidth="1"/>
    <col min="3865" max="3865" width="5.88671875" style="1" customWidth="1"/>
    <col min="3866" max="3866" width="7.5546875" style="1" customWidth="1"/>
    <col min="3867" max="3867" width="10.33203125" style="1" customWidth="1"/>
    <col min="3868" max="3868" width="7.33203125" style="1" customWidth="1"/>
    <col min="3869" max="3869" width="8.33203125" style="1" customWidth="1"/>
    <col min="3870" max="3870" width="9.5546875" style="1" customWidth="1"/>
    <col min="3871" max="3871" width="8.109375" style="1" customWidth="1"/>
    <col min="3872" max="3872" width="6.33203125" style="1" customWidth="1"/>
    <col min="3873" max="3873" width="8.44140625" style="1" customWidth="1"/>
    <col min="3874" max="3874" width="8.6640625" style="1" customWidth="1"/>
    <col min="3875" max="3875" width="15.109375" style="1" customWidth="1"/>
    <col min="3876" max="3876" width="9.109375" style="1"/>
    <col min="3877" max="3877" width="6.44140625" style="1" customWidth="1"/>
    <col min="3878" max="3878" width="9.33203125" style="1" customWidth="1"/>
    <col min="3879" max="3879" width="9.44140625" style="1" customWidth="1"/>
    <col min="3880" max="3880" width="15.33203125" style="1" customWidth="1"/>
    <col min="3881" max="3881" width="13" style="1" bestFit="1" customWidth="1"/>
    <col min="3882" max="4096" width="9.109375" style="1"/>
    <col min="4097" max="4097" width="32.44140625" style="1" customWidth="1"/>
    <col min="4098" max="4098" width="35.88671875" style="1" customWidth="1"/>
    <col min="4099" max="4099" width="11.88671875" style="1" customWidth="1"/>
    <col min="4100" max="4100" width="85.6640625" style="1" customWidth="1"/>
    <col min="4101" max="4101" width="11.33203125" style="1" customWidth="1"/>
    <col min="4102" max="4102" width="10.44140625" style="1" customWidth="1"/>
    <col min="4103" max="4103" width="7.44140625" style="1" customWidth="1"/>
    <col min="4104" max="4104" width="10.5546875" style="1" customWidth="1"/>
    <col min="4105" max="4105" width="10" style="1" customWidth="1"/>
    <col min="4106" max="4106" width="7.5546875" style="1" customWidth="1"/>
    <col min="4107" max="4107" width="5.44140625" style="1" customWidth="1"/>
    <col min="4108" max="4108" width="5.5546875" style="1" customWidth="1"/>
    <col min="4109" max="4109" width="5.33203125" style="1" customWidth="1"/>
    <col min="4110" max="4110" width="7.6640625" style="1" customWidth="1"/>
    <col min="4111" max="4111" width="7.44140625" style="1" customWidth="1"/>
    <col min="4112" max="4112" width="4.88671875" style="1" customWidth="1"/>
    <col min="4113" max="4113" width="8.88671875" style="1" customWidth="1"/>
    <col min="4114" max="4114" width="7.88671875" style="1" customWidth="1"/>
    <col min="4115" max="4115" width="8.44140625" style="1" customWidth="1"/>
    <col min="4116" max="4116" width="6.109375" style="1" customWidth="1"/>
    <col min="4117" max="4117" width="5.33203125" style="1" customWidth="1"/>
    <col min="4118" max="4118" width="6.5546875" style="1" customWidth="1"/>
    <col min="4119" max="4120" width="6.33203125" style="1" customWidth="1"/>
    <col min="4121" max="4121" width="5.88671875" style="1" customWidth="1"/>
    <col min="4122" max="4122" width="7.5546875" style="1" customWidth="1"/>
    <col min="4123" max="4123" width="10.33203125" style="1" customWidth="1"/>
    <col min="4124" max="4124" width="7.33203125" style="1" customWidth="1"/>
    <col min="4125" max="4125" width="8.33203125" style="1" customWidth="1"/>
    <col min="4126" max="4126" width="9.5546875" style="1" customWidth="1"/>
    <col min="4127" max="4127" width="8.109375" style="1" customWidth="1"/>
    <col min="4128" max="4128" width="6.33203125" style="1" customWidth="1"/>
    <col min="4129" max="4129" width="8.44140625" style="1" customWidth="1"/>
    <col min="4130" max="4130" width="8.6640625" style="1" customWidth="1"/>
    <col min="4131" max="4131" width="15.109375" style="1" customWidth="1"/>
    <col min="4132" max="4132" width="9.109375" style="1"/>
    <col min="4133" max="4133" width="6.44140625" style="1" customWidth="1"/>
    <col min="4134" max="4134" width="9.33203125" style="1" customWidth="1"/>
    <col min="4135" max="4135" width="9.44140625" style="1" customWidth="1"/>
    <col min="4136" max="4136" width="15.33203125" style="1" customWidth="1"/>
    <col min="4137" max="4137" width="13" style="1" bestFit="1" customWidth="1"/>
    <col min="4138" max="4352" width="9.109375" style="1"/>
    <col min="4353" max="4353" width="32.44140625" style="1" customWidth="1"/>
    <col min="4354" max="4354" width="35.88671875" style="1" customWidth="1"/>
    <col min="4355" max="4355" width="11.88671875" style="1" customWidth="1"/>
    <col min="4356" max="4356" width="85.6640625" style="1" customWidth="1"/>
    <col min="4357" max="4357" width="11.33203125" style="1" customWidth="1"/>
    <col min="4358" max="4358" width="10.44140625" style="1" customWidth="1"/>
    <col min="4359" max="4359" width="7.44140625" style="1" customWidth="1"/>
    <col min="4360" max="4360" width="10.5546875" style="1" customWidth="1"/>
    <col min="4361" max="4361" width="10" style="1" customWidth="1"/>
    <col min="4362" max="4362" width="7.5546875" style="1" customWidth="1"/>
    <col min="4363" max="4363" width="5.44140625" style="1" customWidth="1"/>
    <col min="4364" max="4364" width="5.5546875" style="1" customWidth="1"/>
    <col min="4365" max="4365" width="5.33203125" style="1" customWidth="1"/>
    <col min="4366" max="4366" width="7.6640625" style="1" customWidth="1"/>
    <col min="4367" max="4367" width="7.44140625" style="1" customWidth="1"/>
    <col min="4368" max="4368" width="4.88671875" style="1" customWidth="1"/>
    <col min="4369" max="4369" width="8.88671875" style="1" customWidth="1"/>
    <col min="4370" max="4370" width="7.88671875" style="1" customWidth="1"/>
    <col min="4371" max="4371" width="8.44140625" style="1" customWidth="1"/>
    <col min="4372" max="4372" width="6.109375" style="1" customWidth="1"/>
    <col min="4373" max="4373" width="5.33203125" style="1" customWidth="1"/>
    <col min="4374" max="4374" width="6.5546875" style="1" customWidth="1"/>
    <col min="4375" max="4376" width="6.33203125" style="1" customWidth="1"/>
    <col min="4377" max="4377" width="5.88671875" style="1" customWidth="1"/>
    <col min="4378" max="4378" width="7.5546875" style="1" customWidth="1"/>
    <col min="4379" max="4379" width="10.33203125" style="1" customWidth="1"/>
    <col min="4380" max="4380" width="7.33203125" style="1" customWidth="1"/>
    <col min="4381" max="4381" width="8.33203125" style="1" customWidth="1"/>
    <col min="4382" max="4382" width="9.5546875" style="1" customWidth="1"/>
    <col min="4383" max="4383" width="8.109375" style="1" customWidth="1"/>
    <col min="4384" max="4384" width="6.33203125" style="1" customWidth="1"/>
    <col min="4385" max="4385" width="8.44140625" style="1" customWidth="1"/>
    <col min="4386" max="4386" width="8.6640625" style="1" customWidth="1"/>
    <col min="4387" max="4387" width="15.109375" style="1" customWidth="1"/>
    <col min="4388" max="4388" width="9.109375" style="1"/>
    <col min="4389" max="4389" width="6.44140625" style="1" customWidth="1"/>
    <col min="4390" max="4390" width="9.33203125" style="1" customWidth="1"/>
    <col min="4391" max="4391" width="9.44140625" style="1" customWidth="1"/>
    <col min="4392" max="4392" width="15.33203125" style="1" customWidth="1"/>
    <col min="4393" max="4393" width="13" style="1" bestFit="1" customWidth="1"/>
    <col min="4394" max="4608" width="9.109375" style="1"/>
    <col min="4609" max="4609" width="32.44140625" style="1" customWidth="1"/>
    <col min="4610" max="4610" width="35.88671875" style="1" customWidth="1"/>
    <col min="4611" max="4611" width="11.88671875" style="1" customWidth="1"/>
    <col min="4612" max="4612" width="85.6640625" style="1" customWidth="1"/>
    <col min="4613" max="4613" width="11.33203125" style="1" customWidth="1"/>
    <col min="4614" max="4614" width="10.44140625" style="1" customWidth="1"/>
    <col min="4615" max="4615" width="7.44140625" style="1" customWidth="1"/>
    <col min="4616" max="4616" width="10.5546875" style="1" customWidth="1"/>
    <col min="4617" max="4617" width="10" style="1" customWidth="1"/>
    <col min="4618" max="4618" width="7.5546875" style="1" customWidth="1"/>
    <col min="4619" max="4619" width="5.44140625" style="1" customWidth="1"/>
    <col min="4620" max="4620" width="5.5546875" style="1" customWidth="1"/>
    <col min="4621" max="4621" width="5.33203125" style="1" customWidth="1"/>
    <col min="4622" max="4622" width="7.6640625" style="1" customWidth="1"/>
    <col min="4623" max="4623" width="7.44140625" style="1" customWidth="1"/>
    <col min="4624" max="4624" width="4.88671875" style="1" customWidth="1"/>
    <col min="4625" max="4625" width="8.88671875" style="1" customWidth="1"/>
    <col min="4626" max="4626" width="7.88671875" style="1" customWidth="1"/>
    <col min="4627" max="4627" width="8.44140625" style="1" customWidth="1"/>
    <col min="4628" max="4628" width="6.109375" style="1" customWidth="1"/>
    <col min="4629" max="4629" width="5.33203125" style="1" customWidth="1"/>
    <col min="4630" max="4630" width="6.5546875" style="1" customWidth="1"/>
    <col min="4631" max="4632" width="6.33203125" style="1" customWidth="1"/>
    <col min="4633" max="4633" width="5.88671875" style="1" customWidth="1"/>
    <col min="4634" max="4634" width="7.5546875" style="1" customWidth="1"/>
    <col min="4635" max="4635" width="10.33203125" style="1" customWidth="1"/>
    <col min="4636" max="4636" width="7.33203125" style="1" customWidth="1"/>
    <col min="4637" max="4637" width="8.33203125" style="1" customWidth="1"/>
    <col min="4638" max="4638" width="9.5546875" style="1" customWidth="1"/>
    <col min="4639" max="4639" width="8.109375" style="1" customWidth="1"/>
    <col min="4640" max="4640" width="6.33203125" style="1" customWidth="1"/>
    <col min="4641" max="4641" width="8.44140625" style="1" customWidth="1"/>
    <col min="4642" max="4642" width="8.6640625" style="1" customWidth="1"/>
    <col min="4643" max="4643" width="15.109375" style="1" customWidth="1"/>
    <col min="4644" max="4644" width="9.109375" style="1"/>
    <col min="4645" max="4645" width="6.44140625" style="1" customWidth="1"/>
    <col min="4646" max="4646" width="9.33203125" style="1" customWidth="1"/>
    <col min="4647" max="4647" width="9.44140625" style="1" customWidth="1"/>
    <col min="4648" max="4648" width="15.33203125" style="1" customWidth="1"/>
    <col min="4649" max="4649" width="13" style="1" bestFit="1" customWidth="1"/>
    <col min="4650" max="4864" width="9.109375" style="1"/>
    <col min="4865" max="4865" width="32.44140625" style="1" customWidth="1"/>
    <col min="4866" max="4866" width="35.88671875" style="1" customWidth="1"/>
    <col min="4867" max="4867" width="11.88671875" style="1" customWidth="1"/>
    <col min="4868" max="4868" width="85.6640625" style="1" customWidth="1"/>
    <col min="4869" max="4869" width="11.33203125" style="1" customWidth="1"/>
    <col min="4870" max="4870" width="10.44140625" style="1" customWidth="1"/>
    <col min="4871" max="4871" width="7.44140625" style="1" customWidth="1"/>
    <col min="4872" max="4872" width="10.5546875" style="1" customWidth="1"/>
    <col min="4873" max="4873" width="10" style="1" customWidth="1"/>
    <col min="4874" max="4874" width="7.5546875" style="1" customWidth="1"/>
    <col min="4875" max="4875" width="5.44140625" style="1" customWidth="1"/>
    <col min="4876" max="4876" width="5.5546875" style="1" customWidth="1"/>
    <col min="4877" max="4877" width="5.33203125" style="1" customWidth="1"/>
    <col min="4878" max="4878" width="7.6640625" style="1" customWidth="1"/>
    <col min="4879" max="4879" width="7.44140625" style="1" customWidth="1"/>
    <col min="4880" max="4880" width="4.88671875" style="1" customWidth="1"/>
    <col min="4881" max="4881" width="8.88671875" style="1" customWidth="1"/>
    <col min="4882" max="4882" width="7.88671875" style="1" customWidth="1"/>
    <col min="4883" max="4883" width="8.44140625" style="1" customWidth="1"/>
    <col min="4884" max="4884" width="6.109375" style="1" customWidth="1"/>
    <col min="4885" max="4885" width="5.33203125" style="1" customWidth="1"/>
    <col min="4886" max="4886" width="6.5546875" style="1" customWidth="1"/>
    <col min="4887" max="4888" width="6.33203125" style="1" customWidth="1"/>
    <col min="4889" max="4889" width="5.88671875" style="1" customWidth="1"/>
    <col min="4890" max="4890" width="7.5546875" style="1" customWidth="1"/>
    <col min="4891" max="4891" width="10.33203125" style="1" customWidth="1"/>
    <col min="4892" max="4892" width="7.33203125" style="1" customWidth="1"/>
    <col min="4893" max="4893" width="8.33203125" style="1" customWidth="1"/>
    <col min="4894" max="4894" width="9.5546875" style="1" customWidth="1"/>
    <col min="4895" max="4895" width="8.109375" style="1" customWidth="1"/>
    <col min="4896" max="4896" width="6.33203125" style="1" customWidth="1"/>
    <col min="4897" max="4897" width="8.44140625" style="1" customWidth="1"/>
    <col min="4898" max="4898" width="8.6640625" style="1" customWidth="1"/>
    <col min="4899" max="4899" width="15.109375" style="1" customWidth="1"/>
    <col min="4900" max="4900" width="9.109375" style="1"/>
    <col min="4901" max="4901" width="6.44140625" style="1" customWidth="1"/>
    <col min="4902" max="4902" width="9.33203125" style="1" customWidth="1"/>
    <col min="4903" max="4903" width="9.44140625" style="1" customWidth="1"/>
    <col min="4904" max="4904" width="15.33203125" style="1" customWidth="1"/>
    <col min="4905" max="4905" width="13" style="1" bestFit="1" customWidth="1"/>
    <col min="4906" max="5120" width="9.109375" style="1"/>
    <col min="5121" max="5121" width="32.44140625" style="1" customWidth="1"/>
    <col min="5122" max="5122" width="35.88671875" style="1" customWidth="1"/>
    <col min="5123" max="5123" width="11.88671875" style="1" customWidth="1"/>
    <col min="5124" max="5124" width="85.6640625" style="1" customWidth="1"/>
    <col min="5125" max="5125" width="11.33203125" style="1" customWidth="1"/>
    <col min="5126" max="5126" width="10.44140625" style="1" customWidth="1"/>
    <col min="5127" max="5127" width="7.44140625" style="1" customWidth="1"/>
    <col min="5128" max="5128" width="10.5546875" style="1" customWidth="1"/>
    <col min="5129" max="5129" width="10" style="1" customWidth="1"/>
    <col min="5130" max="5130" width="7.5546875" style="1" customWidth="1"/>
    <col min="5131" max="5131" width="5.44140625" style="1" customWidth="1"/>
    <col min="5132" max="5132" width="5.5546875" style="1" customWidth="1"/>
    <col min="5133" max="5133" width="5.33203125" style="1" customWidth="1"/>
    <col min="5134" max="5134" width="7.6640625" style="1" customWidth="1"/>
    <col min="5135" max="5135" width="7.44140625" style="1" customWidth="1"/>
    <col min="5136" max="5136" width="4.88671875" style="1" customWidth="1"/>
    <col min="5137" max="5137" width="8.88671875" style="1" customWidth="1"/>
    <col min="5138" max="5138" width="7.88671875" style="1" customWidth="1"/>
    <col min="5139" max="5139" width="8.44140625" style="1" customWidth="1"/>
    <col min="5140" max="5140" width="6.109375" style="1" customWidth="1"/>
    <col min="5141" max="5141" width="5.33203125" style="1" customWidth="1"/>
    <col min="5142" max="5142" width="6.5546875" style="1" customWidth="1"/>
    <col min="5143" max="5144" width="6.33203125" style="1" customWidth="1"/>
    <col min="5145" max="5145" width="5.88671875" style="1" customWidth="1"/>
    <col min="5146" max="5146" width="7.5546875" style="1" customWidth="1"/>
    <col min="5147" max="5147" width="10.33203125" style="1" customWidth="1"/>
    <col min="5148" max="5148" width="7.33203125" style="1" customWidth="1"/>
    <col min="5149" max="5149" width="8.33203125" style="1" customWidth="1"/>
    <col min="5150" max="5150" width="9.5546875" style="1" customWidth="1"/>
    <col min="5151" max="5151" width="8.109375" style="1" customWidth="1"/>
    <col min="5152" max="5152" width="6.33203125" style="1" customWidth="1"/>
    <col min="5153" max="5153" width="8.44140625" style="1" customWidth="1"/>
    <col min="5154" max="5154" width="8.6640625" style="1" customWidth="1"/>
    <col min="5155" max="5155" width="15.109375" style="1" customWidth="1"/>
    <col min="5156" max="5156" width="9.109375" style="1"/>
    <col min="5157" max="5157" width="6.44140625" style="1" customWidth="1"/>
    <col min="5158" max="5158" width="9.33203125" style="1" customWidth="1"/>
    <col min="5159" max="5159" width="9.44140625" style="1" customWidth="1"/>
    <col min="5160" max="5160" width="15.33203125" style="1" customWidth="1"/>
    <col min="5161" max="5161" width="13" style="1" bestFit="1" customWidth="1"/>
    <col min="5162" max="5376" width="9.109375" style="1"/>
    <col min="5377" max="5377" width="32.44140625" style="1" customWidth="1"/>
    <col min="5378" max="5378" width="35.88671875" style="1" customWidth="1"/>
    <col min="5379" max="5379" width="11.88671875" style="1" customWidth="1"/>
    <col min="5380" max="5380" width="85.6640625" style="1" customWidth="1"/>
    <col min="5381" max="5381" width="11.33203125" style="1" customWidth="1"/>
    <col min="5382" max="5382" width="10.44140625" style="1" customWidth="1"/>
    <col min="5383" max="5383" width="7.44140625" style="1" customWidth="1"/>
    <col min="5384" max="5384" width="10.5546875" style="1" customWidth="1"/>
    <col min="5385" max="5385" width="10" style="1" customWidth="1"/>
    <col min="5386" max="5386" width="7.5546875" style="1" customWidth="1"/>
    <col min="5387" max="5387" width="5.44140625" style="1" customWidth="1"/>
    <col min="5388" max="5388" width="5.5546875" style="1" customWidth="1"/>
    <col min="5389" max="5389" width="5.33203125" style="1" customWidth="1"/>
    <col min="5390" max="5390" width="7.6640625" style="1" customWidth="1"/>
    <col min="5391" max="5391" width="7.44140625" style="1" customWidth="1"/>
    <col min="5392" max="5392" width="4.88671875" style="1" customWidth="1"/>
    <col min="5393" max="5393" width="8.88671875" style="1" customWidth="1"/>
    <col min="5394" max="5394" width="7.88671875" style="1" customWidth="1"/>
    <col min="5395" max="5395" width="8.44140625" style="1" customWidth="1"/>
    <col min="5396" max="5396" width="6.109375" style="1" customWidth="1"/>
    <col min="5397" max="5397" width="5.33203125" style="1" customWidth="1"/>
    <col min="5398" max="5398" width="6.5546875" style="1" customWidth="1"/>
    <col min="5399" max="5400" width="6.33203125" style="1" customWidth="1"/>
    <col min="5401" max="5401" width="5.88671875" style="1" customWidth="1"/>
    <col min="5402" max="5402" width="7.5546875" style="1" customWidth="1"/>
    <col min="5403" max="5403" width="10.33203125" style="1" customWidth="1"/>
    <col min="5404" max="5404" width="7.33203125" style="1" customWidth="1"/>
    <col min="5405" max="5405" width="8.33203125" style="1" customWidth="1"/>
    <col min="5406" max="5406" width="9.5546875" style="1" customWidth="1"/>
    <col min="5407" max="5407" width="8.109375" style="1" customWidth="1"/>
    <col min="5408" max="5408" width="6.33203125" style="1" customWidth="1"/>
    <col min="5409" max="5409" width="8.44140625" style="1" customWidth="1"/>
    <col min="5410" max="5410" width="8.6640625" style="1" customWidth="1"/>
    <col min="5411" max="5411" width="15.109375" style="1" customWidth="1"/>
    <col min="5412" max="5412" width="9.109375" style="1"/>
    <col min="5413" max="5413" width="6.44140625" style="1" customWidth="1"/>
    <col min="5414" max="5414" width="9.33203125" style="1" customWidth="1"/>
    <col min="5415" max="5415" width="9.44140625" style="1" customWidth="1"/>
    <col min="5416" max="5416" width="15.33203125" style="1" customWidth="1"/>
    <col min="5417" max="5417" width="13" style="1" bestFit="1" customWidth="1"/>
    <col min="5418" max="5632" width="9.109375" style="1"/>
    <col min="5633" max="5633" width="32.44140625" style="1" customWidth="1"/>
    <col min="5634" max="5634" width="35.88671875" style="1" customWidth="1"/>
    <col min="5635" max="5635" width="11.88671875" style="1" customWidth="1"/>
    <col min="5636" max="5636" width="85.6640625" style="1" customWidth="1"/>
    <col min="5637" max="5637" width="11.33203125" style="1" customWidth="1"/>
    <col min="5638" max="5638" width="10.44140625" style="1" customWidth="1"/>
    <col min="5639" max="5639" width="7.44140625" style="1" customWidth="1"/>
    <col min="5640" max="5640" width="10.5546875" style="1" customWidth="1"/>
    <col min="5641" max="5641" width="10" style="1" customWidth="1"/>
    <col min="5642" max="5642" width="7.5546875" style="1" customWidth="1"/>
    <col min="5643" max="5643" width="5.44140625" style="1" customWidth="1"/>
    <col min="5644" max="5644" width="5.5546875" style="1" customWidth="1"/>
    <col min="5645" max="5645" width="5.33203125" style="1" customWidth="1"/>
    <col min="5646" max="5646" width="7.6640625" style="1" customWidth="1"/>
    <col min="5647" max="5647" width="7.44140625" style="1" customWidth="1"/>
    <col min="5648" max="5648" width="4.88671875" style="1" customWidth="1"/>
    <col min="5649" max="5649" width="8.88671875" style="1" customWidth="1"/>
    <col min="5650" max="5650" width="7.88671875" style="1" customWidth="1"/>
    <col min="5651" max="5651" width="8.44140625" style="1" customWidth="1"/>
    <col min="5652" max="5652" width="6.109375" style="1" customWidth="1"/>
    <col min="5653" max="5653" width="5.33203125" style="1" customWidth="1"/>
    <col min="5654" max="5654" width="6.5546875" style="1" customWidth="1"/>
    <col min="5655" max="5656" width="6.33203125" style="1" customWidth="1"/>
    <col min="5657" max="5657" width="5.88671875" style="1" customWidth="1"/>
    <col min="5658" max="5658" width="7.5546875" style="1" customWidth="1"/>
    <col min="5659" max="5659" width="10.33203125" style="1" customWidth="1"/>
    <col min="5660" max="5660" width="7.33203125" style="1" customWidth="1"/>
    <col min="5661" max="5661" width="8.33203125" style="1" customWidth="1"/>
    <col min="5662" max="5662" width="9.5546875" style="1" customWidth="1"/>
    <col min="5663" max="5663" width="8.109375" style="1" customWidth="1"/>
    <col min="5664" max="5664" width="6.33203125" style="1" customWidth="1"/>
    <col min="5665" max="5665" width="8.44140625" style="1" customWidth="1"/>
    <col min="5666" max="5666" width="8.6640625" style="1" customWidth="1"/>
    <col min="5667" max="5667" width="15.109375" style="1" customWidth="1"/>
    <col min="5668" max="5668" width="9.109375" style="1"/>
    <col min="5669" max="5669" width="6.44140625" style="1" customWidth="1"/>
    <col min="5670" max="5670" width="9.33203125" style="1" customWidth="1"/>
    <col min="5671" max="5671" width="9.44140625" style="1" customWidth="1"/>
    <col min="5672" max="5672" width="15.33203125" style="1" customWidth="1"/>
    <col min="5673" max="5673" width="13" style="1" bestFit="1" customWidth="1"/>
    <col min="5674" max="5888" width="9.109375" style="1"/>
    <col min="5889" max="5889" width="32.44140625" style="1" customWidth="1"/>
    <col min="5890" max="5890" width="35.88671875" style="1" customWidth="1"/>
    <col min="5891" max="5891" width="11.88671875" style="1" customWidth="1"/>
    <col min="5892" max="5892" width="85.6640625" style="1" customWidth="1"/>
    <col min="5893" max="5893" width="11.33203125" style="1" customWidth="1"/>
    <col min="5894" max="5894" width="10.44140625" style="1" customWidth="1"/>
    <col min="5895" max="5895" width="7.44140625" style="1" customWidth="1"/>
    <col min="5896" max="5896" width="10.5546875" style="1" customWidth="1"/>
    <col min="5897" max="5897" width="10" style="1" customWidth="1"/>
    <col min="5898" max="5898" width="7.5546875" style="1" customWidth="1"/>
    <col min="5899" max="5899" width="5.44140625" style="1" customWidth="1"/>
    <col min="5900" max="5900" width="5.5546875" style="1" customWidth="1"/>
    <col min="5901" max="5901" width="5.33203125" style="1" customWidth="1"/>
    <col min="5902" max="5902" width="7.6640625" style="1" customWidth="1"/>
    <col min="5903" max="5903" width="7.44140625" style="1" customWidth="1"/>
    <col min="5904" max="5904" width="4.88671875" style="1" customWidth="1"/>
    <col min="5905" max="5905" width="8.88671875" style="1" customWidth="1"/>
    <col min="5906" max="5906" width="7.88671875" style="1" customWidth="1"/>
    <col min="5907" max="5907" width="8.44140625" style="1" customWidth="1"/>
    <col min="5908" max="5908" width="6.109375" style="1" customWidth="1"/>
    <col min="5909" max="5909" width="5.33203125" style="1" customWidth="1"/>
    <col min="5910" max="5910" width="6.5546875" style="1" customWidth="1"/>
    <col min="5911" max="5912" width="6.33203125" style="1" customWidth="1"/>
    <col min="5913" max="5913" width="5.88671875" style="1" customWidth="1"/>
    <col min="5914" max="5914" width="7.5546875" style="1" customWidth="1"/>
    <col min="5915" max="5915" width="10.33203125" style="1" customWidth="1"/>
    <col min="5916" max="5916" width="7.33203125" style="1" customWidth="1"/>
    <col min="5917" max="5917" width="8.33203125" style="1" customWidth="1"/>
    <col min="5918" max="5918" width="9.5546875" style="1" customWidth="1"/>
    <col min="5919" max="5919" width="8.109375" style="1" customWidth="1"/>
    <col min="5920" max="5920" width="6.33203125" style="1" customWidth="1"/>
    <col min="5921" max="5921" width="8.44140625" style="1" customWidth="1"/>
    <col min="5922" max="5922" width="8.6640625" style="1" customWidth="1"/>
    <col min="5923" max="5923" width="15.109375" style="1" customWidth="1"/>
    <col min="5924" max="5924" width="9.109375" style="1"/>
    <col min="5925" max="5925" width="6.44140625" style="1" customWidth="1"/>
    <col min="5926" max="5926" width="9.33203125" style="1" customWidth="1"/>
    <col min="5927" max="5927" width="9.44140625" style="1" customWidth="1"/>
    <col min="5928" max="5928" width="15.33203125" style="1" customWidth="1"/>
    <col min="5929" max="5929" width="13" style="1" bestFit="1" customWidth="1"/>
    <col min="5930" max="6144" width="9.109375" style="1"/>
    <col min="6145" max="6145" width="32.44140625" style="1" customWidth="1"/>
    <col min="6146" max="6146" width="35.88671875" style="1" customWidth="1"/>
    <col min="6147" max="6147" width="11.88671875" style="1" customWidth="1"/>
    <col min="6148" max="6148" width="85.6640625" style="1" customWidth="1"/>
    <col min="6149" max="6149" width="11.33203125" style="1" customWidth="1"/>
    <col min="6150" max="6150" width="10.44140625" style="1" customWidth="1"/>
    <col min="6151" max="6151" width="7.44140625" style="1" customWidth="1"/>
    <col min="6152" max="6152" width="10.5546875" style="1" customWidth="1"/>
    <col min="6153" max="6153" width="10" style="1" customWidth="1"/>
    <col min="6154" max="6154" width="7.5546875" style="1" customWidth="1"/>
    <col min="6155" max="6155" width="5.44140625" style="1" customWidth="1"/>
    <col min="6156" max="6156" width="5.5546875" style="1" customWidth="1"/>
    <col min="6157" max="6157" width="5.33203125" style="1" customWidth="1"/>
    <col min="6158" max="6158" width="7.6640625" style="1" customWidth="1"/>
    <col min="6159" max="6159" width="7.44140625" style="1" customWidth="1"/>
    <col min="6160" max="6160" width="4.88671875" style="1" customWidth="1"/>
    <col min="6161" max="6161" width="8.88671875" style="1" customWidth="1"/>
    <col min="6162" max="6162" width="7.88671875" style="1" customWidth="1"/>
    <col min="6163" max="6163" width="8.44140625" style="1" customWidth="1"/>
    <col min="6164" max="6164" width="6.109375" style="1" customWidth="1"/>
    <col min="6165" max="6165" width="5.33203125" style="1" customWidth="1"/>
    <col min="6166" max="6166" width="6.5546875" style="1" customWidth="1"/>
    <col min="6167" max="6168" width="6.33203125" style="1" customWidth="1"/>
    <col min="6169" max="6169" width="5.88671875" style="1" customWidth="1"/>
    <col min="6170" max="6170" width="7.5546875" style="1" customWidth="1"/>
    <col min="6171" max="6171" width="10.33203125" style="1" customWidth="1"/>
    <col min="6172" max="6172" width="7.33203125" style="1" customWidth="1"/>
    <col min="6173" max="6173" width="8.33203125" style="1" customWidth="1"/>
    <col min="6174" max="6174" width="9.5546875" style="1" customWidth="1"/>
    <col min="6175" max="6175" width="8.109375" style="1" customWidth="1"/>
    <col min="6176" max="6176" width="6.33203125" style="1" customWidth="1"/>
    <col min="6177" max="6177" width="8.44140625" style="1" customWidth="1"/>
    <col min="6178" max="6178" width="8.6640625" style="1" customWidth="1"/>
    <col min="6179" max="6179" width="15.109375" style="1" customWidth="1"/>
    <col min="6180" max="6180" width="9.109375" style="1"/>
    <col min="6181" max="6181" width="6.44140625" style="1" customWidth="1"/>
    <col min="6182" max="6182" width="9.33203125" style="1" customWidth="1"/>
    <col min="6183" max="6183" width="9.44140625" style="1" customWidth="1"/>
    <col min="6184" max="6184" width="15.33203125" style="1" customWidth="1"/>
    <col min="6185" max="6185" width="13" style="1" bestFit="1" customWidth="1"/>
    <col min="6186" max="6400" width="9.109375" style="1"/>
    <col min="6401" max="6401" width="32.44140625" style="1" customWidth="1"/>
    <col min="6402" max="6402" width="35.88671875" style="1" customWidth="1"/>
    <col min="6403" max="6403" width="11.88671875" style="1" customWidth="1"/>
    <col min="6404" max="6404" width="85.6640625" style="1" customWidth="1"/>
    <col min="6405" max="6405" width="11.33203125" style="1" customWidth="1"/>
    <col min="6406" max="6406" width="10.44140625" style="1" customWidth="1"/>
    <col min="6407" max="6407" width="7.44140625" style="1" customWidth="1"/>
    <col min="6408" max="6408" width="10.5546875" style="1" customWidth="1"/>
    <col min="6409" max="6409" width="10" style="1" customWidth="1"/>
    <col min="6410" max="6410" width="7.5546875" style="1" customWidth="1"/>
    <col min="6411" max="6411" width="5.44140625" style="1" customWidth="1"/>
    <col min="6412" max="6412" width="5.5546875" style="1" customWidth="1"/>
    <col min="6413" max="6413" width="5.33203125" style="1" customWidth="1"/>
    <col min="6414" max="6414" width="7.6640625" style="1" customWidth="1"/>
    <col min="6415" max="6415" width="7.44140625" style="1" customWidth="1"/>
    <col min="6416" max="6416" width="4.88671875" style="1" customWidth="1"/>
    <col min="6417" max="6417" width="8.88671875" style="1" customWidth="1"/>
    <col min="6418" max="6418" width="7.88671875" style="1" customWidth="1"/>
    <col min="6419" max="6419" width="8.44140625" style="1" customWidth="1"/>
    <col min="6420" max="6420" width="6.109375" style="1" customWidth="1"/>
    <col min="6421" max="6421" width="5.33203125" style="1" customWidth="1"/>
    <col min="6422" max="6422" width="6.5546875" style="1" customWidth="1"/>
    <col min="6423" max="6424" width="6.33203125" style="1" customWidth="1"/>
    <col min="6425" max="6425" width="5.88671875" style="1" customWidth="1"/>
    <col min="6426" max="6426" width="7.5546875" style="1" customWidth="1"/>
    <col min="6427" max="6427" width="10.33203125" style="1" customWidth="1"/>
    <col min="6428" max="6428" width="7.33203125" style="1" customWidth="1"/>
    <col min="6429" max="6429" width="8.33203125" style="1" customWidth="1"/>
    <col min="6430" max="6430" width="9.5546875" style="1" customWidth="1"/>
    <col min="6431" max="6431" width="8.109375" style="1" customWidth="1"/>
    <col min="6432" max="6432" width="6.33203125" style="1" customWidth="1"/>
    <col min="6433" max="6433" width="8.44140625" style="1" customWidth="1"/>
    <col min="6434" max="6434" width="8.6640625" style="1" customWidth="1"/>
    <col min="6435" max="6435" width="15.109375" style="1" customWidth="1"/>
    <col min="6436" max="6436" width="9.109375" style="1"/>
    <col min="6437" max="6437" width="6.44140625" style="1" customWidth="1"/>
    <col min="6438" max="6438" width="9.33203125" style="1" customWidth="1"/>
    <col min="6439" max="6439" width="9.44140625" style="1" customWidth="1"/>
    <col min="6440" max="6440" width="15.33203125" style="1" customWidth="1"/>
    <col min="6441" max="6441" width="13" style="1" bestFit="1" customWidth="1"/>
    <col min="6442" max="6656" width="9.109375" style="1"/>
    <col min="6657" max="6657" width="32.44140625" style="1" customWidth="1"/>
    <col min="6658" max="6658" width="35.88671875" style="1" customWidth="1"/>
    <col min="6659" max="6659" width="11.88671875" style="1" customWidth="1"/>
    <col min="6660" max="6660" width="85.6640625" style="1" customWidth="1"/>
    <col min="6661" max="6661" width="11.33203125" style="1" customWidth="1"/>
    <col min="6662" max="6662" width="10.44140625" style="1" customWidth="1"/>
    <col min="6663" max="6663" width="7.44140625" style="1" customWidth="1"/>
    <col min="6664" max="6664" width="10.5546875" style="1" customWidth="1"/>
    <col min="6665" max="6665" width="10" style="1" customWidth="1"/>
    <col min="6666" max="6666" width="7.5546875" style="1" customWidth="1"/>
    <col min="6667" max="6667" width="5.44140625" style="1" customWidth="1"/>
    <col min="6668" max="6668" width="5.5546875" style="1" customWidth="1"/>
    <col min="6669" max="6669" width="5.33203125" style="1" customWidth="1"/>
    <col min="6670" max="6670" width="7.6640625" style="1" customWidth="1"/>
    <col min="6671" max="6671" width="7.44140625" style="1" customWidth="1"/>
    <col min="6672" max="6672" width="4.88671875" style="1" customWidth="1"/>
    <col min="6673" max="6673" width="8.88671875" style="1" customWidth="1"/>
    <col min="6674" max="6674" width="7.88671875" style="1" customWidth="1"/>
    <col min="6675" max="6675" width="8.44140625" style="1" customWidth="1"/>
    <col min="6676" max="6676" width="6.109375" style="1" customWidth="1"/>
    <col min="6677" max="6677" width="5.33203125" style="1" customWidth="1"/>
    <col min="6678" max="6678" width="6.5546875" style="1" customWidth="1"/>
    <col min="6679" max="6680" width="6.33203125" style="1" customWidth="1"/>
    <col min="6681" max="6681" width="5.88671875" style="1" customWidth="1"/>
    <col min="6682" max="6682" width="7.5546875" style="1" customWidth="1"/>
    <col min="6683" max="6683" width="10.33203125" style="1" customWidth="1"/>
    <col min="6684" max="6684" width="7.33203125" style="1" customWidth="1"/>
    <col min="6685" max="6685" width="8.33203125" style="1" customWidth="1"/>
    <col min="6686" max="6686" width="9.5546875" style="1" customWidth="1"/>
    <col min="6687" max="6687" width="8.109375" style="1" customWidth="1"/>
    <col min="6688" max="6688" width="6.33203125" style="1" customWidth="1"/>
    <col min="6689" max="6689" width="8.44140625" style="1" customWidth="1"/>
    <col min="6690" max="6690" width="8.6640625" style="1" customWidth="1"/>
    <col min="6691" max="6691" width="15.109375" style="1" customWidth="1"/>
    <col min="6692" max="6692" width="9.109375" style="1"/>
    <col min="6693" max="6693" width="6.44140625" style="1" customWidth="1"/>
    <col min="6694" max="6694" width="9.33203125" style="1" customWidth="1"/>
    <col min="6695" max="6695" width="9.44140625" style="1" customWidth="1"/>
    <col min="6696" max="6696" width="15.33203125" style="1" customWidth="1"/>
    <col min="6697" max="6697" width="13" style="1" bestFit="1" customWidth="1"/>
    <col min="6698" max="6912" width="9.109375" style="1"/>
    <col min="6913" max="6913" width="32.44140625" style="1" customWidth="1"/>
    <col min="6914" max="6914" width="35.88671875" style="1" customWidth="1"/>
    <col min="6915" max="6915" width="11.88671875" style="1" customWidth="1"/>
    <col min="6916" max="6916" width="85.6640625" style="1" customWidth="1"/>
    <col min="6917" max="6917" width="11.33203125" style="1" customWidth="1"/>
    <col min="6918" max="6918" width="10.44140625" style="1" customWidth="1"/>
    <col min="6919" max="6919" width="7.44140625" style="1" customWidth="1"/>
    <col min="6920" max="6920" width="10.5546875" style="1" customWidth="1"/>
    <col min="6921" max="6921" width="10" style="1" customWidth="1"/>
    <col min="6922" max="6922" width="7.5546875" style="1" customWidth="1"/>
    <col min="6923" max="6923" width="5.44140625" style="1" customWidth="1"/>
    <col min="6924" max="6924" width="5.5546875" style="1" customWidth="1"/>
    <col min="6925" max="6925" width="5.33203125" style="1" customWidth="1"/>
    <col min="6926" max="6926" width="7.6640625" style="1" customWidth="1"/>
    <col min="6927" max="6927" width="7.44140625" style="1" customWidth="1"/>
    <col min="6928" max="6928" width="4.88671875" style="1" customWidth="1"/>
    <col min="6929" max="6929" width="8.88671875" style="1" customWidth="1"/>
    <col min="6930" max="6930" width="7.88671875" style="1" customWidth="1"/>
    <col min="6931" max="6931" width="8.44140625" style="1" customWidth="1"/>
    <col min="6932" max="6932" width="6.109375" style="1" customWidth="1"/>
    <col min="6933" max="6933" width="5.33203125" style="1" customWidth="1"/>
    <col min="6934" max="6934" width="6.5546875" style="1" customWidth="1"/>
    <col min="6935" max="6936" width="6.33203125" style="1" customWidth="1"/>
    <col min="6937" max="6937" width="5.88671875" style="1" customWidth="1"/>
    <col min="6938" max="6938" width="7.5546875" style="1" customWidth="1"/>
    <col min="6939" max="6939" width="10.33203125" style="1" customWidth="1"/>
    <col min="6940" max="6940" width="7.33203125" style="1" customWidth="1"/>
    <col min="6941" max="6941" width="8.33203125" style="1" customWidth="1"/>
    <col min="6942" max="6942" width="9.5546875" style="1" customWidth="1"/>
    <col min="6943" max="6943" width="8.109375" style="1" customWidth="1"/>
    <col min="6944" max="6944" width="6.33203125" style="1" customWidth="1"/>
    <col min="6945" max="6945" width="8.44140625" style="1" customWidth="1"/>
    <col min="6946" max="6946" width="8.6640625" style="1" customWidth="1"/>
    <col min="6947" max="6947" width="15.109375" style="1" customWidth="1"/>
    <col min="6948" max="6948" width="9.109375" style="1"/>
    <col min="6949" max="6949" width="6.44140625" style="1" customWidth="1"/>
    <col min="6950" max="6950" width="9.33203125" style="1" customWidth="1"/>
    <col min="6951" max="6951" width="9.44140625" style="1" customWidth="1"/>
    <col min="6952" max="6952" width="15.33203125" style="1" customWidth="1"/>
    <col min="6953" max="6953" width="13" style="1" bestFit="1" customWidth="1"/>
    <col min="6954" max="7168" width="9.109375" style="1"/>
    <col min="7169" max="7169" width="32.44140625" style="1" customWidth="1"/>
    <col min="7170" max="7170" width="35.88671875" style="1" customWidth="1"/>
    <col min="7171" max="7171" width="11.88671875" style="1" customWidth="1"/>
    <col min="7172" max="7172" width="85.6640625" style="1" customWidth="1"/>
    <col min="7173" max="7173" width="11.33203125" style="1" customWidth="1"/>
    <col min="7174" max="7174" width="10.44140625" style="1" customWidth="1"/>
    <col min="7175" max="7175" width="7.44140625" style="1" customWidth="1"/>
    <col min="7176" max="7176" width="10.5546875" style="1" customWidth="1"/>
    <col min="7177" max="7177" width="10" style="1" customWidth="1"/>
    <col min="7178" max="7178" width="7.5546875" style="1" customWidth="1"/>
    <col min="7179" max="7179" width="5.44140625" style="1" customWidth="1"/>
    <col min="7180" max="7180" width="5.5546875" style="1" customWidth="1"/>
    <col min="7181" max="7181" width="5.33203125" style="1" customWidth="1"/>
    <col min="7182" max="7182" width="7.6640625" style="1" customWidth="1"/>
    <col min="7183" max="7183" width="7.44140625" style="1" customWidth="1"/>
    <col min="7184" max="7184" width="4.88671875" style="1" customWidth="1"/>
    <col min="7185" max="7185" width="8.88671875" style="1" customWidth="1"/>
    <col min="7186" max="7186" width="7.88671875" style="1" customWidth="1"/>
    <col min="7187" max="7187" width="8.44140625" style="1" customWidth="1"/>
    <col min="7188" max="7188" width="6.109375" style="1" customWidth="1"/>
    <col min="7189" max="7189" width="5.33203125" style="1" customWidth="1"/>
    <col min="7190" max="7190" width="6.5546875" style="1" customWidth="1"/>
    <col min="7191" max="7192" width="6.33203125" style="1" customWidth="1"/>
    <col min="7193" max="7193" width="5.88671875" style="1" customWidth="1"/>
    <col min="7194" max="7194" width="7.5546875" style="1" customWidth="1"/>
    <col min="7195" max="7195" width="10.33203125" style="1" customWidth="1"/>
    <col min="7196" max="7196" width="7.33203125" style="1" customWidth="1"/>
    <col min="7197" max="7197" width="8.33203125" style="1" customWidth="1"/>
    <col min="7198" max="7198" width="9.5546875" style="1" customWidth="1"/>
    <col min="7199" max="7199" width="8.109375" style="1" customWidth="1"/>
    <col min="7200" max="7200" width="6.33203125" style="1" customWidth="1"/>
    <col min="7201" max="7201" width="8.44140625" style="1" customWidth="1"/>
    <col min="7202" max="7202" width="8.6640625" style="1" customWidth="1"/>
    <col min="7203" max="7203" width="15.109375" style="1" customWidth="1"/>
    <col min="7204" max="7204" width="9.109375" style="1"/>
    <col min="7205" max="7205" width="6.44140625" style="1" customWidth="1"/>
    <col min="7206" max="7206" width="9.33203125" style="1" customWidth="1"/>
    <col min="7207" max="7207" width="9.44140625" style="1" customWidth="1"/>
    <col min="7208" max="7208" width="15.33203125" style="1" customWidth="1"/>
    <col min="7209" max="7209" width="13" style="1" bestFit="1" customWidth="1"/>
    <col min="7210" max="7424" width="9.109375" style="1"/>
    <col min="7425" max="7425" width="32.44140625" style="1" customWidth="1"/>
    <col min="7426" max="7426" width="35.88671875" style="1" customWidth="1"/>
    <col min="7427" max="7427" width="11.88671875" style="1" customWidth="1"/>
    <col min="7428" max="7428" width="85.6640625" style="1" customWidth="1"/>
    <col min="7429" max="7429" width="11.33203125" style="1" customWidth="1"/>
    <col min="7430" max="7430" width="10.44140625" style="1" customWidth="1"/>
    <col min="7431" max="7431" width="7.44140625" style="1" customWidth="1"/>
    <col min="7432" max="7432" width="10.5546875" style="1" customWidth="1"/>
    <col min="7433" max="7433" width="10" style="1" customWidth="1"/>
    <col min="7434" max="7434" width="7.5546875" style="1" customWidth="1"/>
    <col min="7435" max="7435" width="5.44140625" style="1" customWidth="1"/>
    <col min="7436" max="7436" width="5.5546875" style="1" customWidth="1"/>
    <col min="7437" max="7437" width="5.33203125" style="1" customWidth="1"/>
    <col min="7438" max="7438" width="7.6640625" style="1" customWidth="1"/>
    <col min="7439" max="7439" width="7.44140625" style="1" customWidth="1"/>
    <col min="7440" max="7440" width="4.88671875" style="1" customWidth="1"/>
    <col min="7441" max="7441" width="8.88671875" style="1" customWidth="1"/>
    <col min="7442" max="7442" width="7.88671875" style="1" customWidth="1"/>
    <col min="7443" max="7443" width="8.44140625" style="1" customWidth="1"/>
    <col min="7444" max="7444" width="6.109375" style="1" customWidth="1"/>
    <col min="7445" max="7445" width="5.33203125" style="1" customWidth="1"/>
    <col min="7446" max="7446" width="6.5546875" style="1" customWidth="1"/>
    <col min="7447" max="7448" width="6.33203125" style="1" customWidth="1"/>
    <col min="7449" max="7449" width="5.88671875" style="1" customWidth="1"/>
    <col min="7450" max="7450" width="7.5546875" style="1" customWidth="1"/>
    <col min="7451" max="7451" width="10.33203125" style="1" customWidth="1"/>
    <col min="7452" max="7452" width="7.33203125" style="1" customWidth="1"/>
    <col min="7453" max="7453" width="8.33203125" style="1" customWidth="1"/>
    <col min="7454" max="7454" width="9.5546875" style="1" customWidth="1"/>
    <col min="7455" max="7455" width="8.109375" style="1" customWidth="1"/>
    <col min="7456" max="7456" width="6.33203125" style="1" customWidth="1"/>
    <col min="7457" max="7457" width="8.44140625" style="1" customWidth="1"/>
    <col min="7458" max="7458" width="8.6640625" style="1" customWidth="1"/>
    <col min="7459" max="7459" width="15.109375" style="1" customWidth="1"/>
    <col min="7460" max="7460" width="9.109375" style="1"/>
    <col min="7461" max="7461" width="6.44140625" style="1" customWidth="1"/>
    <col min="7462" max="7462" width="9.33203125" style="1" customWidth="1"/>
    <col min="7463" max="7463" width="9.44140625" style="1" customWidth="1"/>
    <col min="7464" max="7464" width="15.33203125" style="1" customWidth="1"/>
    <col min="7465" max="7465" width="13" style="1" bestFit="1" customWidth="1"/>
    <col min="7466" max="7680" width="9.109375" style="1"/>
    <col min="7681" max="7681" width="32.44140625" style="1" customWidth="1"/>
    <col min="7682" max="7682" width="35.88671875" style="1" customWidth="1"/>
    <col min="7683" max="7683" width="11.88671875" style="1" customWidth="1"/>
    <col min="7684" max="7684" width="85.6640625" style="1" customWidth="1"/>
    <col min="7685" max="7685" width="11.33203125" style="1" customWidth="1"/>
    <col min="7686" max="7686" width="10.44140625" style="1" customWidth="1"/>
    <col min="7687" max="7687" width="7.44140625" style="1" customWidth="1"/>
    <col min="7688" max="7688" width="10.5546875" style="1" customWidth="1"/>
    <col min="7689" max="7689" width="10" style="1" customWidth="1"/>
    <col min="7690" max="7690" width="7.5546875" style="1" customWidth="1"/>
    <col min="7691" max="7691" width="5.44140625" style="1" customWidth="1"/>
    <col min="7692" max="7692" width="5.5546875" style="1" customWidth="1"/>
    <col min="7693" max="7693" width="5.33203125" style="1" customWidth="1"/>
    <col min="7694" max="7694" width="7.6640625" style="1" customWidth="1"/>
    <col min="7695" max="7695" width="7.44140625" style="1" customWidth="1"/>
    <col min="7696" max="7696" width="4.88671875" style="1" customWidth="1"/>
    <col min="7697" max="7697" width="8.88671875" style="1" customWidth="1"/>
    <col min="7698" max="7698" width="7.88671875" style="1" customWidth="1"/>
    <col min="7699" max="7699" width="8.44140625" style="1" customWidth="1"/>
    <col min="7700" max="7700" width="6.109375" style="1" customWidth="1"/>
    <col min="7701" max="7701" width="5.33203125" style="1" customWidth="1"/>
    <col min="7702" max="7702" width="6.5546875" style="1" customWidth="1"/>
    <col min="7703" max="7704" width="6.33203125" style="1" customWidth="1"/>
    <col min="7705" max="7705" width="5.88671875" style="1" customWidth="1"/>
    <col min="7706" max="7706" width="7.5546875" style="1" customWidth="1"/>
    <col min="7707" max="7707" width="10.33203125" style="1" customWidth="1"/>
    <col min="7708" max="7708" width="7.33203125" style="1" customWidth="1"/>
    <col min="7709" max="7709" width="8.33203125" style="1" customWidth="1"/>
    <col min="7710" max="7710" width="9.5546875" style="1" customWidth="1"/>
    <col min="7711" max="7711" width="8.109375" style="1" customWidth="1"/>
    <col min="7712" max="7712" width="6.33203125" style="1" customWidth="1"/>
    <col min="7713" max="7713" width="8.44140625" style="1" customWidth="1"/>
    <col min="7714" max="7714" width="8.6640625" style="1" customWidth="1"/>
    <col min="7715" max="7715" width="15.109375" style="1" customWidth="1"/>
    <col min="7716" max="7716" width="9.109375" style="1"/>
    <col min="7717" max="7717" width="6.44140625" style="1" customWidth="1"/>
    <col min="7718" max="7718" width="9.33203125" style="1" customWidth="1"/>
    <col min="7719" max="7719" width="9.44140625" style="1" customWidth="1"/>
    <col min="7720" max="7720" width="15.33203125" style="1" customWidth="1"/>
    <col min="7721" max="7721" width="13" style="1" bestFit="1" customWidth="1"/>
    <col min="7722" max="7936" width="9.109375" style="1"/>
    <col min="7937" max="7937" width="32.44140625" style="1" customWidth="1"/>
    <col min="7938" max="7938" width="35.88671875" style="1" customWidth="1"/>
    <col min="7939" max="7939" width="11.88671875" style="1" customWidth="1"/>
    <col min="7940" max="7940" width="85.6640625" style="1" customWidth="1"/>
    <col min="7941" max="7941" width="11.33203125" style="1" customWidth="1"/>
    <col min="7942" max="7942" width="10.44140625" style="1" customWidth="1"/>
    <col min="7943" max="7943" width="7.44140625" style="1" customWidth="1"/>
    <col min="7944" max="7944" width="10.5546875" style="1" customWidth="1"/>
    <col min="7945" max="7945" width="10" style="1" customWidth="1"/>
    <col min="7946" max="7946" width="7.5546875" style="1" customWidth="1"/>
    <col min="7947" max="7947" width="5.44140625" style="1" customWidth="1"/>
    <col min="7948" max="7948" width="5.5546875" style="1" customWidth="1"/>
    <col min="7949" max="7949" width="5.33203125" style="1" customWidth="1"/>
    <col min="7950" max="7950" width="7.6640625" style="1" customWidth="1"/>
    <col min="7951" max="7951" width="7.44140625" style="1" customWidth="1"/>
    <col min="7952" max="7952" width="4.88671875" style="1" customWidth="1"/>
    <col min="7953" max="7953" width="8.88671875" style="1" customWidth="1"/>
    <col min="7954" max="7954" width="7.88671875" style="1" customWidth="1"/>
    <col min="7955" max="7955" width="8.44140625" style="1" customWidth="1"/>
    <col min="7956" max="7956" width="6.109375" style="1" customWidth="1"/>
    <col min="7957" max="7957" width="5.33203125" style="1" customWidth="1"/>
    <col min="7958" max="7958" width="6.5546875" style="1" customWidth="1"/>
    <col min="7959" max="7960" width="6.33203125" style="1" customWidth="1"/>
    <col min="7961" max="7961" width="5.88671875" style="1" customWidth="1"/>
    <col min="7962" max="7962" width="7.5546875" style="1" customWidth="1"/>
    <col min="7963" max="7963" width="10.33203125" style="1" customWidth="1"/>
    <col min="7964" max="7964" width="7.33203125" style="1" customWidth="1"/>
    <col min="7965" max="7965" width="8.33203125" style="1" customWidth="1"/>
    <col min="7966" max="7966" width="9.5546875" style="1" customWidth="1"/>
    <col min="7967" max="7967" width="8.109375" style="1" customWidth="1"/>
    <col min="7968" max="7968" width="6.33203125" style="1" customWidth="1"/>
    <col min="7969" max="7969" width="8.44140625" style="1" customWidth="1"/>
    <col min="7970" max="7970" width="8.6640625" style="1" customWidth="1"/>
    <col min="7971" max="7971" width="15.109375" style="1" customWidth="1"/>
    <col min="7972" max="7972" width="9.109375" style="1"/>
    <col min="7973" max="7973" width="6.44140625" style="1" customWidth="1"/>
    <col min="7974" max="7974" width="9.33203125" style="1" customWidth="1"/>
    <col min="7975" max="7975" width="9.44140625" style="1" customWidth="1"/>
    <col min="7976" max="7976" width="15.33203125" style="1" customWidth="1"/>
    <col min="7977" max="7977" width="13" style="1" bestFit="1" customWidth="1"/>
    <col min="7978" max="8192" width="9.109375" style="1"/>
    <col min="8193" max="8193" width="32.44140625" style="1" customWidth="1"/>
    <col min="8194" max="8194" width="35.88671875" style="1" customWidth="1"/>
    <col min="8195" max="8195" width="11.88671875" style="1" customWidth="1"/>
    <col min="8196" max="8196" width="85.6640625" style="1" customWidth="1"/>
    <col min="8197" max="8197" width="11.33203125" style="1" customWidth="1"/>
    <col min="8198" max="8198" width="10.44140625" style="1" customWidth="1"/>
    <col min="8199" max="8199" width="7.44140625" style="1" customWidth="1"/>
    <col min="8200" max="8200" width="10.5546875" style="1" customWidth="1"/>
    <col min="8201" max="8201" width="10" style="1" customWidth="1"/>
    <col min="8202" max="8202" width="7.5546875" style="1" customWidth="1"/>
    <col min="8203" max="8203" width="5.44140625" style="1" customWidth="1"/>
    <col min="8204" max="8204" width="5.5546875" style="1" customWidth="1"/>
    <col min="8205" max="8205" width="5.33203125" style="1" customWidth="1"/>
    <col min="8206" max="8206" width="7.6640625" style="1" customWidth="1"/>
    <col min="8207" max="8207" width="7.44140625" style="1" customWidth="1"/>
    <col min="8208" max="8208" width="4.88671875" style="1" customWidth="1"/>
    <col min="8209" max="8209" width="8.88671875" style="1" customWidth="1"/>
    <col min="8210" max="8210" width="7.88671875" style="1" customWidth="1"/>
    <col min="8211" max="8211" width="8.44140625" style="1" customWidth="1"/>
    <col min="8212" max="8212" width="6.109375" style="1" customWidth="1"/>
    <col min="8213" max="8213" width="5.33203125" style="1" customWidth="1"/>
    <col min="8214" max="8214" width="6.5546875" style="1" customWidth="1"/>
    <col min="8215" max="8216" width="6.33203125" style="1" customWidth="1"/>
    <col min="8217" max="8217" width="5.88671875" style="1" customWidth="1"/>
    <col min="8218" max="8218" width="7.5546875" style="1" customWidth="1"/>
    <col min="8219" max="8219" width="10.33203125" style="1" customWidth="1"/>
    <col min="8220" max="8220" width="7.33203125" style="1" customWidth="1"/>
    <col min="8221" max="8221" width="8.33203125" style="1" customWidth="1"/>
    <col min="8222" max="8222" width="9.5546875" style="1" customWidth="1"/>
    <col min="8223" max="8223" width="8.109375" style="1" customWidth="1"/>
    <col min="8224" max="8224" width="6.33203125" style="1" customWidth="1"/>
    <col min="8225" max="8225" width="8.44140625" style="1" customWidth="1"/>
    <col min="8226" max="8226" width="8.6640625" style="1" customWidth="1"/>
    <col min="8227" max="8227" width="15.109375" style="1" customWidth="1"/>
    <col min="8228" max="8228" width="9.109375" style="1"/>
    <col min="8229" max="8229" width="6.44140625" style="1" customWidth="1"/>
    <col min="8230" max="8230" width="9.33203125" style="1" customWidth="1"/>
    <col min="8231" max="8231" width="9.44140625" style="1" customWidth="1"/>
    <col min="8232" max="8232" width="15.33203125" style="1" customWidth="1"/>
    <col min="8233" max="8233" width="13" style="1" bestFit="1" customWidth="1"/>
    <col min="8234" max="8448" width="9.109375" style="1"/>
    <col min="8449" max="8449" width="32.44140625" style="1" customWidth="1"/>
    <col min="8450" max="8450" width="35.88671875" style="1" customWidth="1"/>
    <col min="8451" max="8451" width="11.88671875" style="1" customWidth="1"/>
    <col min="8452" max="8452" width="85.6640625" style="1" customWidth="1"/>
    <col min="8453" max="8453" width="11.33203125" style="1" customWidth="1"/>
    <col min="8454" max="8454" width="10.44140625" style="1" customWidth="1"/>
    <col min="8455" max="8455" width="7.44140625" style="1" customWidth="1"/>
    <col min="8456" max="8456" width="10.5546875" style="1" customWidth="1"/>
    <col min="8457" max="8457" width="10" style="1" customWidth="1"/>
    <col min="8458" max="8458" width="7.5546875" style="1" customWidth="1"/>
    <col min="8459" max="8459" width="5.44140625" style="1" customWidth="1"/>
    <col min="8460" max="8460" width="5.5546875" style="1" customWidth="1"/>
    <col min="8461" max="8461" width="5.33203125" style="1" customWidth="1"/>
    <col min="8462" max="8462" width="7.6640625" style="1" customWidth="1"/>
    <col min="8463" max="8463" width="7.44140625" style="1" customWidth="1"/>
    <col min="8464" max="8464" width="4.88671875" style="1" customWidth="1"/>
    <col min="8465" max="8465" width="8.88671875" style="1" customWidth="1"/>
    <col min="8466" max="8466" width="7.88671875" style="1" customWidth="1"/>
    <col min="8467" max="8467" width="8.44140625" style="1" customWidth="1"/>
    <col min="8468" max="8468" width="6.109375" style="1" customWidth="1"/>
    <col min="8469" max="8469" width="5.33203125" style="1" customWidth="1"/>
    <col min="8470" max="8470" width="6.5546875" style="1" customWidth="1"/>
    <col min="8471" max="8472" width="6.33203125" style="1" customWidth="1"/>
    <col min="8473" max="8473" width="5.88671875" style="1" customWidth="1"/>
    <col min="8474" max="8474" width="7.5546875" style="1" customWidth="1"/>
    <col min="8475" max="8475" width="10.33203125" style="1" customWidth="1"/>
    <col min="8476" max="8476" width="7.33203125" style="1" customWidth="1"/>
    <col min="8477" max="8477" width="8.33203125" style="1" customWidth="1"/>
    <col min="8478" max="8478" width="9.5546875" style="1" customWidth="1"/>
    <col min="8479" max="8479" width="8.109375" style="1" customWidth="1"/>
    <col min="8480" max="8480" width="6.33203125" style="1" customWidth="1"/>
    <col min="8481" max="8481" width="8.44140625" style="1" customWidth="1"/>
    <col min="8482" max="8482" width="8.6640625" style="1" customWidth="1"/>
    <col min="8483" max="8483" width="15.109375" style="1" customWidth="1"/>
    <col min="8484" max="8484" width="9.109375" style="1"/>
    <col min="8485" max="8485" width="6.44140625" style="1" customWidth="1"/>
    <col min="8486" max="8486" width="9.33203125" style="1" customWidth="1"/>
    <col min="8487" max="8487" width="9.44140625" style="1" customWidth="1"/>
    <col min="8488" max="8488" width="15.33203125" style="1" customWidth="1"/>
    <col min="8489" max="8489" width="13" style="1" bestFit="1" customWidth="1"/>
    <col min="8490" max="8704" width="9.109375" style="1"/>
    <col min="8705" max="8705" width="32.44140625" style="1" customWidth="1"/>
    <col min="8706" max="8706" width="35.88671875" style="1" customWidth="1"/>
    <col min="8707" max="8707" width="11.88671875" style="1" customWidth="1"/>
    <col min="8708" max="8708" width="85.6640625" style="1" customWidth="1"/>
    <col min="8709" max="8709" width="11.33203125" style="1" customWidth="1"/>
    <col min="8710" max="8710" width="10.44140625" style="1" customWidth="1"/>
    <col min="8711" max="8711" width="7.44140625" style="1" customWidth="1"/>
    <col min="8712" max="8712" width="10.5546875" style="1" customWidth="1"/>
    <col min="8713" max="8713" width="10" style="1" customWidth="1"/>
    <col min="8714" max="8714" width="7.5546875" style="1" customWidth="1"/>
    <col min="8715" max="8715" width="5.44140625" style="1" customWidth="1"/>
    <col min="8716" max="8716" width="5.5546875" style="1" customWidth="1"/>
    <col min="8717" max="8717" width="5.33203125" style="1" customWidth="1"/>
    <col min="8718" max="8718" width="7.6640625" style="1" customWidth="1"/>
    <col min="8719" max="8719" width="7.44140625" style="1" customWidth="1"/>
    <col min="8720" max="8720" width="4.88671875" style="1" customWidth="1"/>
    <col min="8721" max="8721" width="8.88671875" style="1" customWidth="1"/>
    <col min="8722" max="8722" width="7.88671875" style="1" customWidth="1"/>
    <col min="8723" max="8723" width="8.44140625" style="1" customWidth="1"/>
    <col min="8724" max="8724" width="6.109375" style="1" customWidth="1"/>
    <col min="8725" max="8725" width="5.33203125" style="1" customWidth="1"/>
    <col min="8726" max="8726" width="6.5546875" style="1" customWidth="1"/>
    <col min="8727" max="8728" width="6.33203125" style="1" customWidth="1"/>
    <col min="8729" max="8729" width="5.88671875" style="1" customWidth="1"/>
    <col min="8730" max="8730" width="7.5546875" style="1" customWidth="1"/>
    <col min="8731" max="8731" width="10.33203125" style="1" customWidth="1"/>
    <col min="8732" max="8732" width="7.33203125" style="1" customWidth="1"/>
    <col min="8733" max="8733" width="8.33203125" style="1" customWidth="1"/>
    <col min="8734" max="8734" width="9.5546875" style="1" customWidth="1"/>
    <col min="8735" max="8735" width="8.109375" style="1" customWidth="1"/>
    <col min="8736" max="8736" width="6.33203125" style="1" customWidth="1"/>
    <col min="8737" max="8737" width="8.44140625" style="1" customWidth="1"/>
    <col min="8738" max="8738" width="8.6640625" style="1" customWidth="1"/>
    <col min="8739" max="8739" width="15.109375" style="1" customWidth="1"/>
    <col min="8740" max="8740" width="9.109375" style="1"/>
    <col min="8741" max="8741" width="6.44140625" style="1" customWidth="1"/>
    <col min="8742" max="8742" width="9.33203125" style="1" customWidth="1"/>
    <col min="8743" max="8743" width="9.44140625" style="1" customWidth="1"/>
    <col min="8744" max="8744" width="15.33203125" style="1" customWidth="1"/>
    <col min="8745" max="8745" width="13" style="1" bestFit="1" customWidth="1"/>
    <col min="8746" max="8960" width="9.109375" style="1"/>
    <col min="8961" max="8961" width="32.44140625" style="1" customWidth="1"/>
    <col min="8962" max="8962" width="35.88671875" style="1" customWidth="1"/>
    <col min="8963" max="8963" width="11.88671875" style="1" customWidth="1"/>
    <col min="8964" max="8964" width="85.6640625" style="1" customWidth="1"/>
    <col min="8965" max="8965" width="11.33203125" style="1" customWidth="1"/>
    <col min="8966" max="8966" width="10.44140625" style="1" customWidth="1"/>
    <col min="8967" max="8967" width="7.44140625" style="1" customWidth="1"/>
    <col min="8968" max="8968" width="10.5546875" style="1" customWidth="1"/>
    <col min="8969" max="8969" width="10" style="1" customWidth="1"/>
    <col min="8970" max="8970" width="7.5546875" style="1" customWidth="1"/>
    <col min="8971" max="8971" width="5.44140625" style="1" customWidth="1"/>
    <col min="8972" max="8972" width="5.5546875" style="1" customWidth="1"/>
    <col min="8973" max="8973" width="5.33203125" style="1" customWidth="1"/>
    <col min="8974" max="8974" width="7.6640625" style="1" customWidth="1"/>
    <col min="8975" max="8975" width="7.44140625" style="1" customWidth="1"/>
    <col min="8976" max="8976" width="4.88671875" style="1" customWidth="1"/>
    <col min="8977" max="8977" width="8.88671875" style="1" customWidth="1"/>
    <col min="8978" max="8978" width="7.88671875" style="1" customWidth="1"/>
    <col min="8979" max="8979" width="8.44140625" style="1" customWidth="1"/>
    <col min="8980" max="8980" width="6.109375" style="1" customWidth="1"/>
    <col min="8981" max="8981" width="5.33203125" style="1" customWidth="1"/>
    <col min="8982" max="8982" width="6.5546875" style="1" customWidth="1"/>
    <col min="8983" max="8984" width="6.33203125" style="1" customWidth="1"/>
    <col min="8985" max="8985" width="5.88671875" style="1" customWidth="1"/>
    <col min="8986" max="8986" width="7.5546875" style="1" customWidth="1"/>
    <col min="8987" max="8987" width="10.33203125" style="1" customWidth="1"/>
    <col min="8988" max="8988" width="7.33203125" style="1" customWidth="1"/>
    <col min="8989" max="8989" width="8.33203125" style="1" customWidth="1"/>
    <col min="8990" max="8990" width="9.5546875" style="1" customWidth="1"/>
    <col min="8991" max="8991" width="8.109375" style="1" customWidth="1"/>
    <col min="8992" max="8992" width="6.33203125" style="1" customWidth="1"/>
    <col min="8993" max="8993" width="8.44140625" style="1" customWidth="1"/>
    <col min="8994" max="8994" width="8.6640625" style="1" customWidth="1"/>
    <col min="8995" max="8995" width="15.109375" style="1" customWidth="1"/>
    <col min="8996" max="8996" width="9.109375" style="1"/>
    <col min="8997" max="8997" width="6.44140625" style="1" customWidth="1"/>
    <col min="8998" max="8998" width="9.33203125" style="1" customWidth="1"/>
    <col min="8999" max="8999" width="9.44140625" style="1" customWidth="1"/>
    <col min="9000" max="9000" width="15.33203125" style="1" customWidth="1"/>
    <col min="9001" max="9001" width="13" style="1" bestFit="1" customWidth="1"/>
    <col min="9002" max="9216" width="9.109375" style="1"/>
    <col min="9217" max="9217" width="32.44140625" style="1" customWidth="1"/>
    <col min="9218" max="9218" width="35.88671875" style="1" customWidth="1"/>
    <col min="9219" max="9219" width="11.88671875" style="1" customWidth="1"/>
    <col min="9220" max="9220" width="85.6640625" style="1" customWidth="1"/>
    <col min="9221" max="9221" width="11.33203125" style="1" customWidth="1"/>
    <col min="9222" max="9222" width="10.44140625" style="1" customWidth="1"/>
    <col min="9223" max="9223" width="7.44140625" style="1" customWidth="1"/>
    <col min="9224" max="9224" width="10.5546875" style="1" customWidth="1"/>
    <col min="9225" max="9225" width="10" style="1" customWidth="1"/>
    <col min="9226" max="9226" width="7.5546875" style="1" customWidth="1"/>
    <col min="9227" max="9227" width="5.44140625" style="1" customWidth="1"/>
    <col min="9228" max="9228" width="5.5546875" style="1" customWidth="1"/>
    <col min="9229" max="9229" width="5.33203125" style="1" customWidth="1"/>
    <col min="9230" max="9230" width="7.6640625" style="1" customWidth="1"/>
    <col min="9231" max="9231" width="7.44140625" style="1" customWidth="1"/>
    <col min="9232" max="9232" width="4.88671875" style="1" customWidth="1"/>
    <col min="9233" max="9233" width="8.88671875" style="1" customWidth="1"/>
    <col min="9234" max="9234" width="7.88671875" style="1" customWidth="1"/>
    <col min="9235" max="9235" width="8.44140625" style="1" customWidth="1"/>
    <col min="9236" max="9236" width="6.109375" style="1" customWidth="1"/>
    <col min="9237" max="9237" width="5.33203125" style="1" customWidth="1"/>
    <col min="9238" max="9238" width="6.5546875" style="1" customWidth="1"/>
    <col min="9239" max="9240" width="6.33203125" style="1" customWidth="1"/>
    <col min="9241" max="9241" width="5.88671875" style="1" customWidth="1"/>
    <col min="9242" max="9242" width="7.5546875" style="1" customWidth="1"/>
    <col min="9243" max="9243" width="10.33203125" style="1" customWidth="1"/>
    <col min="9244" max="9244" width="7.33203125" style="1" customWidth="1"/>
    <col min="9245" max="9245" width="8.33203125" style="1" customWidth="1"/>
    <col min="9246" max="9246" width="9.5546875" style="1" customWidth="1"/>
    <col min="9247" max="9247" width="8.109375" style="1" customWidth="1"/>
    <col min="9248" max="9248" width="6.33203125" style="1" customWidth="1"/>
    <col min="9249" max="9249" width="8.44140625" style="1" customWidth="1"/>
    <col min="9250" max="9250" width="8.6640625" style="1" customWidth="1"/>
    <col min="9251" max="9251" width="15.109375" style="1" customWidth="1"/>
    <col min="9252" max="9252" width="9.109375" style="1"/>
    <col min="9253" max="9253" width="6.44140625" style="1" customWidth="1"/>
    <col min="9254" max="9254" width="9.33203125" style="1" customWidth="1"/>
    <col min="9255" max="9255" width="9.44140625" style="1" customWidth="1"/>
    <col min="9256" max="9256" width="15.33203125" style="1" customWidth="1"/>
    <col min="9257" max="9257" width="13" style="1" bestFit="1" customWidth="1"/>
    <col min="9258" max="9472" width="9.109375" style="1"/>
    <col min="9473" max="9473" width="32.44140625" style="1" customWidth="1"/>
    <col min="9474" max="9474" width="35.88671875" style="1" customWidth="1"/>
    <col min="9475" max="9475" width="11.88671875" style="1" customWidth="1"/>
    <col min="9476" max="9476" width="85.6640625" style="1" customWidth="1"/>
    <col min="9477" max="9477" width="11.33203125" style="1" customWidth="1"/>
    <col min="9478" max="9478" width="10.44140625" style="1" customWidth="1"/>
    <col min="9479" max="9479" width="7.44140625" style="1" customWidth="1"/>
    <col min="9480" max="9480" width="10.5546875" style="1" customWidth="1"/>
    <col min="9481" max="9481" width="10" style="1" customWidth="1"/>
    <col min="9482" max="9482" width="7.5546875" style="1" customWidth="1"/>
    <col min="9483" max="9483" width="5.44140625" style="1" customWidth="1"/>
    <col min="9484" max="9484" width="5.5546875" style="1" customWidth="1"/>
    <col min="9485" max="9485" width="5.33203125" style="1" customWidth="1"/>
    <col min="9486" max="9486" width="7.6640625" style="1" customWidth="1"/>
    <col min="9487" max="9487" width="7.44140625" style="1" customWidth="1"/>
    <col min="9488" max="9488" width="4.88671875" style="1" customWidth="1"/>
    <col min="9489" max="9489" width="8.88671875" style="1" customWidth="1"/>
    <col min="9490" max="9490" width="7.88671875" style="1" customWidth="1"/>
    <col min="9491" max="9491" width="8.44140625" style="1" customWidth="1"/>
    <col min="9492" max="9492" width="6.109375" style="1" customWidth="1"/>
    <col min="9493" max="9493" width="5.33203125" style="1" customWidth="1"/>
    <col min="9494" max="9494" width="6.5546875" style="1" customWidth="1"/>
    <col min="9495" max="9496" width="6.33203125" style="1" customWidth="1"/>
    <col min="9497" max="9497" width="5.88671875" style="1" customWidth="1"/>
    <col min="9498" max="9498" width="7.5546875" style="1" customWidth="1"/>
    <col min="9499" max="9499" width="10.33203125" style="1" customWidth="1"/>
    <col min="9500" max="9500" width="7.33203125" style="1" customWidth="1"/>
    <col min="9501" max="9501" width="8.33203125" style="1" customWidth="1"/>
    <col min="9502" max="9502" width="9.5546875" style="1" customWidth="1"/>
    <col min="9503" max="9503" width="8.109375" style="1" customWidth="1"/>
    <col min="9504" max="9504" width="6.33203125" style="1" customWidth="1"/>
    <col min="9505" max="9505" width="8.44140625" style="1" customWidth="1"/>
    <col min="9506" max="9506" width="8.6640625" style="1" customWidth="1"/>
    <col min="9507" max="9507" width="15.109375" style="1" customWidth="1"/>
    <col min="9508" max="9508" width="9.109375" style="1"/>
    <col min="9509" max="9509" width="6.44140625" style="1" customWidth="1"/>
    <col min="9510" max="9510" width="9.33203125" style="1" customWidth="1"/>
    <col min="9511" max="9511" width="9.44140625" style="1" customWidth="1"/>
    <col min="9512" max="9512" width="15.33203125" style="1" customWidth="1"/>
    <col min="9513" max="9513" width="13" style="1" bestFit="1" customWidth="1"/>
    <col min="9514" max="9728" width="9.109375" style="1"/>
    <col min="9729" max="9729" width="32.44140625" style="1" customWidth="1"/>
    <col min="9730" max="9730" width="35.88671875" style="1" customWidth="1"/>
    <col min="9731" max="9731" width="11.88671875" style="1" customWidth="1"/>
    <col min="9732" max="9732" width="85.6640625" style="1" customWidth="1"/>
    <col min="9733" max="9733" width="11.33203125" style="1" customWidth="1"/>
    <col min="9734" max="9734" width="10.44140625" style="1" customWidth="1"/>
    <col min="9735" max="9735" width="7.44140625" style="1" customWidth="1"/>
    <col min="9736" max="9736" width="10.5546875" style="1" customWidth="1"/>
    <col min="9737" max="9737" width="10" style="1" customWidth="1"/>
    <col min="9738" max="9738" width="7.5546875" style="1" customWidth="1"/>
    <col min="9739" max="9739" width="5.44140625" style="1" customWidth="1"/>
    <col min="9740" max="9740" width="5.5546875" style="1" customWidth="1"/>
    <col min="9741" max="9741" width="5.33203125" style="1" customWidth="1"/>
    <col min="9742" max="9742" width="7.6640625" style="1" customWidth="1"/>
    <col min="9743" max="9743" width="7.44140625" style="1" customWidth="1"/>
    <col min="9744" max="9744" width="4.88671875" style="1" customWidth="1"/>
    <col min="9745" max="9745" width="8.88671875" style="1" customWidth="1"/>
    <col min="9746" max="9746" width="7.88671875" style="1" customWidth="1"/>
    <col min="9747" max="9747" width="8.44140625" style="1" customWidth="1"/>
    <col min="9748" max="9748" width="6.109375" style="1" customWidth="1"/>
    <col min="9749" max="9749" width="5.33203125" style="1" customWidth="1"/>
    <col min="9750" max="9750" width="6.5546875" style="1" customWidth="1"/>
    <col min="9751" max="9752" width="6.33203125" style="1" customWidth="1"/>
    <col min="9753" max="9753" width="5.88671875" style="1" customWidth="1"/>
    <col min="9754" max="9754" width="7.5546875" style="1" customWidth="1"/>
    <col min="9755" max="9755" width="10.33203125" style="1" customWidth="1"/>
    <col min="9756" max="9756" width="7.33203125" style="1" customWidth="1"/>
    <col min="9757" max="9757" width="8.33203125" style="1" customWidth="1"/>
    <col min="9758" max="9758" width="9.5546875" style="1" customWidth="1"/>
    <col min="9759" max="9759" width="8.109375" style="1" customWidth="1"/>
    <col min="9760" max="9760" width="6.33203125" style="1" customWidth="1"/>
    <col min="9761" max="9761" width="8.44140625" style="1" customWidth="1"/>
    <col min="9762" max="9762" width="8.6640625" style="1" customWidth="1"/>
    <col min="9763" max="9763" width="15.109375" style="1" customWidth="1"/>
    <col min="9764" max="9764" width="9.109375" style="1"/>
    <col min="9765" max="9765" width="6.44140625" style="1" customWidth="1"/>
    <col min="9766" max="9766" width="9.33203125" style="1" customWidth="1"/>
    <col min="9767" max="9767" width="9.44140625" style="1" customWidth="1"/>
    <col min="9768" max="9768" width="15.33203125" style="1" customWidth="1"/>
    <col min="9769" max="9769" width="13" style="1" bestFit="1" customWidth="1"/>
    <col min="9770" max="9984" width="9.109375" style="1"/>
    <col min="9985" max="9985" width="32.44140625" style="1" customWidth="1"/>
    <col min="9986" max="9986" width="35.88671875" style="1" customWidth="1"/>
    <col min="9987" max="9987" width="11.88671875" style="1" customWidth="1"/>
    <col min="9988" max="9988" width="85.6640625" style="1" customWidth="1"/>
    <col min="9989" max="9989" width="11.33203125" style="1" customWidth="1"/>
    <col min="9990" max="9990" width="10.44140625" style="1" customWidth="1"/>
    <col min="9991" max="9991" width="7.44140625" style="1" customWidth="1"/>
    <col min="9992" max="9992" width="10.5546875" style="1" customWidth="1"/>
    <col min="9993" max="9993" width="10" style="1" customWidth="1"/>
    <col min="9994" max="9994" width="7.5546875" style="1" customWidth="1"/>
    <col min="9995" max="9995" width="5.44140625" style="1" customWidth="1"/>
    <col min="9996" max="9996" width="5.5546875" style="1" customWidth="1"/>
    <col min="9997" max="9997" width="5.33203125" style="1" customWidth="1"/>
    <col min="9998" max="9998" width="7.6640625" style="1" customWidth="1"/>
    <col min="9999" max="9999" width="7.44140625" style="1" customWidth="1"/>
    <col min="10000" max="10000" width="4.88671875" style="1" customWidth="1"/>
    <col min="10001" max="10001" width="8.88671875" style="1" customWidth="1"/>
    <col min="10002" max="10002" width="7.88671875" style="1" customWidth="1"/>
    <col min="10003" max="10003" width="8.44140625" style="1" customWidth="1"/>
    <col min="10004" max="10004" width="6.109375" style="1" customWidth="1"/>
    <col min="10005" max="10005" width="5.33203125" style="1" customWidth="1"/>
    <col min="10006" max="10006" width="6.5546875" style="1" customWidth="1"/>
    <col min="10007" max="10008" width="6.33203125" style="1" customWidth="1"/>
    <col min="10009" max="10009" width="5.88671875" style="1" customWidth="1"/>
    <col min="10010" max="10010" width="7.5546875" style="1" customWidth="1"/>
    <col min="10011" max="10011" width="10.33203125" style="1" customWidth="1"/>
    <col min="10012" max="10012" width="7.33203125" style="1" customWidth="1"/>
    <col min="10013" max="10013" width="8.33203125" style="1" customWidth="1"/>
    <col min="10014" max="10014" width="9.5546875" style="1" customWidth="1"/>
    <col min="10015" max="10015" width="8.109375" style="1" customWidth="1"/>
    <col min="10016" max="10016" width="6.33203125" style="1" customWidth="1"/>
    <col min="10017" max="10017" width="8.44140625" style="1" customWidth="1"/>
    <col min="10018" max="10018" width="8.6640625" style="1" customWidth="1"/>
    <col min="10019" max="10019" width="15.109375" style="1" customWidth="1"/>
    <col min="10020" max="10020" width="9.109375" style="1"/>
    <col min="10021" max="10021" width="6.44140625" style="1" customWidth="1"/>
    <col min="10022" max="10022" width="9.33203125" style="1" customWidth="1"/>
    <col min="10023" max="10023" width="9.44140625" style="1" customWidth="1"/>
    <col min="10024" max="10024" width="15.33203125" style="1" customWidth="1"/>
    <col min="10025" max="10025" width="13" style="1" bestFit="1" customWidth="1"/>
    <col min="10026" max="10240" width="9.109375" style="1"/>
    <col min="10241" max="10241" width="32.44140625" style="1" customWidth="1"/>
    <col min="10242" max="10242" width="35.88671875" style="1" customWidth="1"/>
    <col min="10243" max="10243" width="11.88671875" style="1" customWidth="1"/>
    <col min="10244" max="10244" width="85.6640625" style="1" customWidth="1"/>
    <col min="10245" max="10245" width="11.33203125" style="1" customWidth="1"/>
    <col min="10246" max="10246" width="10.44140625" style="1" customWidth="1"/>
    <col min="10247" max="10247" width="7.44140625" style="1" customWidth="1"/>
    <col min="10248" max="10248" width="10.5546875" style="1" customWidth="1"/>
    <col min="10249" max="10249" width="10" style="1" customWidth="1"/>
    <col min="10250" max="10250" width="7.5546875" style="1" customWidth="1"/>
    <col min="10251" max="10251" width="5.44140625" style="1" customWidth="1"/>
    <col min="10252" max="10252" width="5.5546875" style="1" customWidth="1"/>
    <col min="10253" max="10253" width="5.33203125" style="1" customWidth="1"/>
    <col min="10254" max="10254" width="7.6640625" style="1" customWidth="1"/>
    <col min="10255" max="10255" width="7.44140625" style="1" customWidth="1"/>
    <col min="10256" max="10256" width="4.88671875" style="1" customWidth="1"/>
    <col min="10257" max="10257" width="8.88671875" style="1" customWidth="1"/>
    <col min="10258" max="10258" width="7.88671875" style="1" customWidth="1"/>
    <col min="10259" max="10259" width="8.44140625" style="1" customWidth="1"/>
    <col min="10260" max="10260" width="6.109375" style="1" customWidth="1"/>
    <col min="10261" max="10261" width="5.33203125" style="1" customWidth="1"/>
    <col min="10262" max="10262" width="6.5546875" style="1" customWidth="1"/>
    <col min="10263" max="10264" width="6.33203125" style="1" customWidth="1"/>
    <col min="10265" max="10265" width="5.88671875" style="1" customWidth="1"/>
    <col min="10266" max="10266" width="7.5546875" style="1" customWidth="1"/>
    <col min="10267" max="10267" width="10.33203125" style="1" customWidth="1"/>
    <col min="10268" max="10268" width="7.33203125" style="1" customWidth="1"/>
    <col min="10269" max="10269" width="8.33203125" style="1" customWidth="1"/>
    <col min="10270" max="10270" width="9.5546875" style="1" customWidth="1"/>
    <col min="10271" max="10271" width="8.109375" style="1" customWidth="1"/>
    <col min="10272" max="10272" width="6.33203125" style="1" customWidth="1"/>
    <col min="10273" max="10273" width="8.44140625" style="1" customWidth="1"/>
    <col min="10274" max="10274" width="8.6640625" style="1" customWidth="1"/>
    <col min="10275" max="10275" width="15.109375" style="1" customWidth="1"/>
    <col min="10276" max="10276" width="9.109375" style="1"/>
    <col min="10277" max="10277" width="6.44140625" style="1" customWidth="1"/>
    <col min="10278" max="10278" width="9.33203125" style="1" customWidth="1"/>
    <col min="10279" max="10279" width="9.44140625" style="1" customWidth="1"/>
    <col min="10280" max="10280" width="15.33203125" style="1" customWidth="1"/>
    <col min="10281" max="10281" width="13" style="1" bestFit="1" customWidth="1"/>
    <col min="10282" max="10496" width="9.109375" style="1"/>
    <col min="10497" max="10497" width="32.44140625" style="1" customWidth="1"/>
    <col min="10498" max="10498" width="35.88671875" style="1" customWidth="1"/>
    <col min="10499" max="10499" width="11.88671875" style="1" customWidth="1"/>
    <col min="10500" max="10500" width="85.6640625" style="1" customWidth="1"/>
    <col min="10501" max="10501" width="11.33203125" style="1" customWidth="1"/>
    <col min="10502" max="10502" width="10.44140625" style="1" customWidth="1"/>
    <col min="10503" max="10503" width="7.44140625" style="1" customWidth="1"/>
    <col min="10504" max="10504" width="10.5546875" style="1" customWidth="1"/>
    <col min="10505" max="10505" width="10" style="1" customWidth="1"/>
    <col min="10506" max="10506" width="7.5546875" style="1" customWidth="1"/>
    <col min="10507" max="10507" width="5.44140625" style="1" customWidth="1"/>
    <col min="10508" max="10508" width="5.5546875" style="1" customWidth="1"/>
    <col min="10509" max="10509" width="5.33203125" style="1" customWidth="1"/>
    <col min="10510" max="10510" width="7.6640625" style="1" customWidth="1"/>
    <col min="10511" max="10511" width="7.44140625" style="1" customWidth="1"/>
    <col min="10512" max="10512" width="4.88671875" style="1" customWidth="1"/>
    <col min="10513" max="10513" width="8.88671875" style="1" customWidth="1"/>
    <col min="10514" max="10514" width="7.88671875" style="1" customWidth="1"/>
    <col min="10515" max="10515" width="8.44140625" style="1" customWidth="1"/>
    <col min="10516" max="10516" width="6.109375" style="1" customWidth="1"/>
    <col min="10517" max="10517" width="5.33203125" style="1" customWidth="1"/>
    <col min="10518" max="10518" width="6.5546875" style="1" customWidth="1"/>
    <col min="10519" max="10520" width="6.33203125" style="1" customWidth="1"/>
    <col min="10521" max="10521" width="5.88671875" style="1" customWidth="1"/>
    <col min="10522" max="10522" width="7.5546875" style="1" customWidth="1"/>
    <col min="10523" max="10523" width="10.33203125" style="1" customWidth="1"/>
    <col min="10524" max="10524" width="7.33203125" style="1" customWidth="1"/>
    <col min="10525" max="10525" width="8.33203125" style="1" customWidth="1"/>
    <col min="10526" max="10526" width="9.5546875" style="1" customWidth="1"/>
    <col min="10527" max="10527" width="8.109375" style="1" customWidth="1"/>
    <col min="10528" max="10528" width="6.33203125" style="1" customWidth="1"/>
    <col min="10529" max="10529" width="8.44140625" style="1" customWidth="1"/>
    <col min="10530" max="10530" width="8.6640625" style="1" customWidth="1"/>
    <col min="10531" max="10531" width="15.109375" style="1" customWidth="1"/>
    <col min="10532" max="10532" width="9.109375" style="1"/>
    <col min="10533" max="10533" width="6.44140625" style="1" customWidth="1"/>
    <col min="10534" max="10534" width="9.33203125" style="1" customWidth="1"/>
    <col min="10535" max="10535" width="9.44140625" style="1" customWidth="1"/>
    <col min="10536" max="10536" width="15.33203125" style="1" customWidth="1"/>
    <col min="10537" max="10537" width="13" style="1" bestFit="1" customWidth="1"/>
    <col min="10538" max="10752" width="9.109375" style="1"/>
    <col min="10753" max="10753" width="32.44140625" style="1" customWidth="1"/>
    <col min="10754" max="10754" width="35.88671875" style="1" customWidth="1"/>
    <col min="10755" max="10755" width="11.88671875" style="1" customWidth="1"/>
    <col min="10756" max="10756" width="85.6640625" style="1" customWidth="1"/>
    <col min="10757" max="10757" width="11.33203125" style="1" customWidth="1"/>
    <col min="10758" max="10758" width="10.44140625" style="1" customWidth="1"/>
    <col min="10759" max="10759" width="7.44140625" style="1" customWidth="1"/>
    <col min="10760" max="10760" width="10.5546875" style="1" customWidth="1"/>
    <col min="10761" max="10761" width="10" style="1" customWidth="1"/>
    <col min="10762" max="10762" width="7.5546875" style="1" customWidth="1"/>
    <col min="10763" max="10763" width="5.44140625" style="1" customWidth="1"/>
    <col min="10764" max="10764" width="5.5546875" style="1" customWidth="1"/>
    <col min="10765" max="10765" width="5.33203125" style="1" customWidth="1"/>
    <col min="10766" max="10766" width="7.6640625" style="1" customWidth="1"/>
    <col min="10767" max="10767" width="7.44140625" style="1" customWidth="1"/>
    <col min="10768" max="10768" width="4.88671875" style="1" customWidth="1"/>
    <col min="10769" max="10769" width="8.88671875" style="1" customWidth="1"/>
    <col min="10770" max="10770" width="7.88671875" style="1" customWidth="1"/>
    <col min="10771" max="10771" width="8.44140625" style="1" customWidth="1"/>
    <col min="10772" max="10772" width="6.109375" style="1" customWidth="1"/>
    <col min="10773" max="10773" width="5.33203125" style="1" customWidth="1"/>
    <col min="10774" max="10774" width="6.5546875" style="1" customWidth="1"/>
    <col min="10775" max="10776" width="6.33203125" style="1" customWidth="1"/>
    <col min="10777" max="10777" width="5.88671875" style="1" customWidth="1"/>
    <col min="10778" max="10778" width="7.5546875" style="1" customWidth="1"/>
    <col min="10779" max="10779" width="10.33203125" style="1" customWidth="1"/>
    <col min="10780" max="10780" width="7.33203125" style="1" customWidth="1"/>
    <col min="10781" max="10781" width="8.33203125" style="1" customWidth="1"/>
    <col min="10782" max="10782" width="9.5546875" style="1" customWidth="1"/>
    <col min="10783" max="10783" width="8.109375" style="1" customWidth="1"/>
    <col min="10784" max="10784" width="6.33203125" style="1" customWidth="1"/>
    <col min="10785" max="10785" width="8.44140625" style="1" customWidth="1"/>
    <col min="10786" max="10786" width="8.6640625" style="1" customWidth="1"/>
    <col min="10787" max="10787" width="15.109375" style="1" customWidth="1"/>
    <col min="10788" max="10788" width="9.109375" style="1"/>
    <col min="10789" max="10789" width="6.44140625" style="1" customWidth="1"/>
    <col min="10790" max="10790" width="9.33203125" style="1" customWidth="1"/>
    <col min="10791" max="10791" width="9.44140625" style="1" customWidth="1"/>
    <col min="10792" max="10792" width="15.33203125" style="1" customWidth="1"/>
    <col min="10793" max="10793" width="13" style="1" bestFit="1" customWidth="1"/>
    <col min="10794" max="11008" width="9.109375" style="1"/>
    <col min="11009" max="11009" width="32.44140625" style="1" customWidth="1"/>
    <col min="11010" max="11010" width="35.88671875" style="1" customWidth="1"/>
    <col min="11011" max="11011" width="11.88671875" style="1" customWidth="1"/>
    <col min="11012" max="11012" width="85.6640625" style="1" customWidth="1"/>
    <col min="11013" max="11013" width="11.33203125" style="1" customWidth="1"/>
    <col min="11014" max="11014" width="10.44140625" style="1" customWidth="1"/>
    <col min="11015" max="11015" width="7.44140625" style="1" customWidth="1"/>
    <col min="11016" max="11016" width="10.5546875" style="1" customWidth="1"/>
    <col min="11017" max="11017" width="10" style="1" customWidth="1"/>
    <col min="11018" max="11018" width="7.5546875" style="1" customWidth="1"/>
    <col min="11019" max="11019" width="5.44140625" style="1" customWidth="1"/>
    <col min="11020" max="11020" width="5.5546875" style="1" customWidth="1"/>
    <col min="11021" max="11021" width="5.33203125" style="1" customWidth="1"/>
    <col min="11022" max="11022" width="7.6640625" style="1" customWidth="1"/>
    <col min="11023" max="11023" width="7.44140625" style="1" customWidth="1"/>
    <col min="11024" max="11024" width="4.88671875" style="1" customWidth="1"/>
    <col min="11025" max="11025" width="8.88671875" style="1" customWidth="1"/>
    <col min="11026" max="11026" width="7.88671875" style="1" customWidth="1"/>
    <col min="11027" max="11027" width="8.44140625" style="1" customWidth="1"/>
    <col min="11028" max="11028" width="6.109375" style="1" customWidth="1"/>
    <col min="11029" max="11029" width="5.33203125" style="1" customWidth="1"/>
    <col min="11030" max="11030" width="6.5546875" style="1" customWidth="1"/>
    <col min="11031" max="11032" width="6.33203125" style="1" customWidth="1"/>
    <col min="11033" max="11033" width="5.88671875" style="1" customWidth="1"/>
    <col min="11034" max="11034" width="7.5546875" style="1" customWidth="1"/>
    <col min="11035" max="11035" width="10.33203125" style="1" customWidth="1"/>
    <col min="11036" max="11036" width="7.33203125" style="1" customWidth="1"/>
    <col min="11037" max="11037" width="8.33203125" style="1" customWidth="1"/>
    <col min="11038" max="11038" width="9.5546875" style="1" customWidth="1"/>
    <col min="11039" max="11039" width="8.109375" style="1" customWidth="1"/>
    <col min="11040" max="11040" width="6.33203125" style="1" customWidth="1"/>
    <col min="11041" max="11041" width="8.44140625" style="1" customWidth="1"/>
    <col min="11042" max="11042" width="8.6640625" style="1" customWidth="1"/>
    <col min="11043" max="11043" width="15.109375" style="1" customWidth="1"/>
    <col min="11044" max="11044" width="9.109375" style="1"/>
    <col min="11045" max="11045" width="6.44140625" style="1" customWidth="1"/>
    <col min="11046" max="11046" width="9.33203125" style="1" customWidth="1"/>
    <col min="11047" max="11047" width="9.44140625" style="1" customWidth="1"/>
    <col min="11048" max="11048" width="15.33203125" style="1" customWidth="1"/>
    <col min="11049" max="11049" width="13" style="1" bestFit="1" customWidth="1"/>
    <col min="11050" max="11264" width="9.109375" style="1"/>
    <col min="11265" max="11265" width="32.44140625" style="1" customWidth="1"/>
    <col min="11266" max="11266" width="35.88671875" style="1" customWidth="1"/>
    <col min="11267" max="11267" width="11.88671875" style="1" customWidth="1"/>
    <col min="11268" max="11268" width="85.6640625" style="1" customWidth="1"/>
    <col min="11269" max="11269" width="11.33203125" style="1" customWidth="1"/>
    <col min="11270" max="11270" width="10.44140625" style="1" customWidth="1"/>
    <col min="11271" max="11271" width="7.44140625" style="1" customWidth="1"/>
    <col min="11272" max="11272" width="10.5546875" style="1" customWidth="1"/>
    <col min="11273" max="11273" width="10" style="1" customWidth="1"/>
    <col min="11274" max="11274" width="7.5546875" style="1" customWidth="1"/>
    <col min="11275" max="11275" width="5.44140625" style="1" customWidth="1"/>
    <col min="11276" max="11276" width="5.5546875" style="1" customWidth="1"/>
    <col min="11277" max="11277" width="5.33203125" style="1" customWidth="1"/>
    <col min="11278" max="11278" width="7.6640625" style="1" customWidth="1"/>
    <col min="11279" max="11279" width="7.44140625" style="1" customWidth="1"/>
    <col min="11280" max="11280" width="4.88671875" style="1" customWidth="1"/>
    <col min="11281" max="11281" width="8.88671875" style="1" customWidth="1"/>
    <col min="11282" max="11282" width="7.88671875" style="1" customWidth="1"/>
    <col min="11283" max="11283" width="8.44140625" style="1" customWidth="1"/>
    <col min="11284" max="11284" width="6.109375" style="1" customWidth="1"/>
    <col min="11285" max="11285" width="5.33203125" style="1" customWidth="1"/>
    <col min="11286" max="11286" width="6.5546875" style="1" customWidth="1"/>
    <col min="11287" max="11288" width="6.33203125" style="1" customWidth="1"/>
    <col min="11289" max="11289" width="5.88671875" style="1" customWidth="1"/>
    <col min="11290" max="11290" width="7.5546875" style="1" customWidth="1"/>
    <col min="11291" max="11291" width="10.33203125" style="1" customWidth="1"/>
    <col min="11292" max="11292" width="7.33203125" style="1" customWidth="1"/>
    <col min="11293" max="11293" width="8.33203125" style="1" customWidth="1"/>
    <col min="11294" max="11294" width="9.5546875" style="1" customWidth="1"/>
    <col min="11295" max="11295" width="8.109375" style="1" customWidth="1"/>
    <col min="11296" max="11296" width="6.33203125" style="1" customWidth="1"/>
    <col min="11297" max="11297" width="8.44140625" style="1" customWidth="1"/>
    <col min="11298" max="11298" width="8.6640625" style="1" customWidth="1"/>
    <col min="11299" max="11299" width="15.109375" style="1" customWidth="1"/>
    <col min="11300" max="11300" width="9.109375" style="1"/>
    <col min="11301" max="11301" width="6.44140625" style="1" customWidth="1"/>
    <col min="11302" max="11302" width="9.33203125" style="1" customWidth="1"/>
    <col min="11303" max="11303" width="9.44140625" style="1" customWidth="1"/>
    <col min="11304" max="11304" width="15.33203125" style="1" customWidth="1"/>
    <col min="11305" max="11305" width="13" style="1" bestFit="1" customWidth="1"/>
    <col min="11306" max="11520" width="9.109375" style="1"/>
    <col min="11521" max="11521" width="32.44140625" style="1" customWidth="1"/>
    <col min="11522" max="11522" width="35.88671875" style="1" customWidth="1"/>
    <col min="11523" max="11523" width="11.88671875" style="1" customWidth="1"/>
    <col min="11524" max="11524" width="85.6640625" style="1" customWidth="1"/>
    <col min="11525" max="11525" width="11.33203125" style="1" customWidth="1"/>
    <col min="11526" max="11526" width="10.44140625" style="1" customWidth="1"/>
    <col min="11527" max="11527" width="7.44140625" style="1" customWidth="1"/>
    <col min="11528" max="11528" width="10.5546875" style="1" customWidth="1"/>
    <col min="11529" max="11529" width="10" style="1" customWidth="1"/>
    <col min="11530" max="11530" width="7.5546875" style="1" customWidth="1"/>
    <col min="11531" max="11531" width="5.44140625" style="1" customWidth="1"/>
    <col min="11532" max="11532" width="5.5546875" style="1" customWidth="1"/>
    <col min="11533" max="11533" width="5.33203125" style="1" customWidth="1"/>
    <col min="11534" max="11534" width="7.6640625" style="1" customWidth="1"/>
    <col min="11535" max="11535" width="7.44140625" style="1" customWidth="1"/>
    <col min="11536" max="11536" width="4.88671875" style="1" customWidth="1"/>
    <col min="11537" max="11537" width="8.88671875" style="1" customWidth="1"/>
    <col min="11538" max="11538" width="7.88671875" style="1" customWidth="1"/>
    <col min="11539" max="11539" width="8.44140625" style="1" customWidth="1"/>
    <col min="11540" max="11540" width="6.109375" style="1" customWidth="1"/>
    <col min="11541" max="11541" width="5.33203125" style="1" customWidth="1"/>
    <col min="11542" max="11542" width="6.5546875" style="1" customWidth="1"/>
    <col min="11543" max="11544" width="6.33203125" style="1" customWidth="1"/>
    <col min="11545" max="11545" width="5.88671875" style="1" customWidth="1"/>
    <col min="11546" max="11546" width="7.5546875" style="1" customWidth="1"/>
    <col min="11547" max="11547" width="10.33203125" style="1" customWidth="1"/>
    <col min="11548" max="11548" width="7.33203125" style="1" customWidth="1"/>
    <col min="11549" max="11549" width="8.33203125" style="1" customWidth="1"/>
    <col min="11550" max="11550" width="9.5546875" style="1" customWidth="1"/>
    <col min="11551" max="11551" width="8.109375" style="1" customWidth="1"/>
    <col min="11552" max="11552" width="6.33203125" style="1" customWidth="1"/>
    <col min="11553" max="11553" width="8.44140625" style="1" customWidth="1"/>
    <col min="11554" max="11554" width="8.6640625" style="1" customWidth="1"/>
    <col min="11555" max="11555" width="15.109375" style="1" customWidth="1"/>
    <col min="11556" max="11556" width="9.109375" style="1"/>
    <col min="11557" max="11557" width="6.44140625" style="1" customWidth="1"/>
    <col min="11558" max="11558" width="9.33203125" style="1" customWidth="1"/>
    <col min="11559" max="11559" width="9.44140625" style="1" customWidth="1"/>
    <col min="11560" max="11560" width="15.33203125" style="1" customWidth="1"/>
    <col min="11561" max="11561" width="13" style="1" bestFit="1" customWidth="1"/>
    <col min="11562" max="11776" width="9.109375" style="1"/>
    <col min="11777" max="11777" width="32.44140625" style="1" customWidth="1"/>
    <col min="11778" max="11778" width="35.88671875" style="1" customWidth="1"/>
    <col min="11779" max="11779" width="11.88671875" style="1" customWidth="1"/>
    <col min="11780" max="11780" width="85.6640625" style="1" customWidth="1"/>
    <col min="11781" max="11781" width="11.33203125" style="1" customWidth="1"/>
    <col min="11782" max="11782" width="10.44140625" style="1" customWidth="1"/>
    <col min="11783" max="11783" width="7.44140625" style="1" customWidth="1"/>
    <col min="11784" max="11784" width="10.5546875" style="1" customWidth="1"/>
    <col min="11785" max="11785" width="10" style="1" customWidth="1"/>
    <col min="11786" max="11786" width="7.5546875" style="1" customWidth="1"/>
    <col min="11787" max="11787" width="5.44140625" style="1" customWidth="1"/>
    <col min="11788" max="11788" width="5.5546875" style="1" customWidth="1"/>
    <col min="11789" max="11789" width="5.33203125" style="1" customWidth="1"/>
    <col min="11790" max="11790" width="7.6640625" style="1" customWidth="1"/>
    <col min="11791" max="11791" width="7.44140625" style="1" customWidth="1"/>
    <col min="11792" max="11792" width="4.88671875" style="1" customWidth="1"/>
    <col min="11793" max="11793" width="8.88671875" style="1" customWidth="1"/>
    <col min="11794" max="11794" width="7.88671875" style="1" customWidth="1"/>
    <col min="11795" max="11795" width="8.44140625" style="1" customWidth="1"/>
    <col min="11796" max="11796" width="6.109375" style="1" customWidth="1"/>
    <col min="11797" max="11797" width="5.33203125" style="1" customWidth="1"/>
    <col min="11798" max="11798" width="6.5546875" style="1" customWidth="1"/>
    <col min="11799" max="11800" width="6.33203125" style="1" customWidth="1"/>
    <col min="11801" max="11801" width="5.88671875" style="1" customWidth="1"/>
    <col min="11802" max="11802" width="7.5546875" style="1" customWidth="1"/>
    <col min="11803" max="11803" width="10.33203125" style="1" customWidth="1"/>
    <col min="11804" max="11804" width="7.33203125" style="1" customWidth="1"/>
    <col min="11805" max="11805" width="8.33203125" style="1" customWidth="1"/>
    <col min="11806" max="11806" width="9.5546875" style="1" customWidth="1"/>
    <col min="11807" max="11807" width="8.109375" style="1" customWidth="1"/>
    <col min="11808" max="11808" width="6.33203125" style="1" customWidth="1"/>
    <col min="11809" max="11809" width="8.44140625" style="1" customWidth="1"/>
    <col min="11810" max="11810" width="8.6640625" style="1" customWidth="1"/>
    <col min="11811" max="11811" width="15.109375" style="1" customWidth="1"/>
    <col min="11812" max="11812" width="9.109375" style="1"/>
    <col min="11813" max="11813" width="6.44140625" style="1" customWidth="1"/>
    <col min="11814" max="11814" width="9.33203125" style="1" customWidth="1"/>
    <col min="11815" max="11815" width="9.44140625" style="1" customWidth="1"/>
    <col min="11816" max="11816" width="15.33203125" style="1" customWidth="1"/>
    <col min="11817" max="11817" width="13" style="1" bestFit="1" customWidth="1"/>
    <col min="11818" max="12032" width="9.109375" style="1"/>
    <col min="12033" max="12033" width="32.44140625" style="1" customWidth="1"/>
    <col min="12034" max="12034" width="35.88671875" style="1" customWidth="1"/>
    <col min="12035" max="12035" width="11.88671875" style="1" customWidth="1"/>
    <col min="12036" max="12036" width="85.6640625" style="1" customWidth="1"/>
    <col min="12037" max="12037" width="11.33203125" style="1" customWidth="1"/>
    <col min="12038" max="12038" width="10.44140625" style="1" customWidth="1"/>
    <col min="12039" max="12039" width="7.44140625" style="1" customWidth="1"/>
    <col min="12040" max="12040" width="10.5546875" style="1" customWidth="1"/>
    <col min="12041" max="12041" width="10" style="1" customWidth="1"/>
    <col min="12042" max="12042" width="7.5546875" style="1" customWidth="1"/>
    <col min="12043" max="12043" width="5.44140625" style="1" customWidth="1"/>
    <col min="12044" max="12044" width="5.5546875" style="1" customWidth="1"/>
    <col min="12045" max="12045" width="5.33203125" style="1" customWidth="1"/>
    <col min="12046" max="12046" width="7.6640625" style="1" customWidth="1"/>
    <col min="12047" max="12047" width="7.44140625" style="1" customWidth="1"/>
    <col min="12048" max="12048" width="4.88671875" style="1" customWidth="1"/>
    <col min="12049" max="12049" width="8.88671875" style="1" customWidth="1"/>
    <col min="12050" max="12050" width="7.88671875" style="1" customWidth="1"/>
    <col min="12051" max="12051" width="8.44140625" style="1" customWidth="1"/>
    <col min="12052" max="12052" width="6.109375" style="1" customWidth="1"/>
    <col min="12053" max="12053" width="5.33203125" style="1" customWidth="1"/>
    <col min="12054" max="12054" width="6.5546875" style="1" customWidth="1"/>
    <col min="12055" max="12056" width="6.33203125" style="1" customWidth="1"/>
    <col min="12057" max="12057" width="5.88671875" style="1" customWidth="1"/>
    <col min="12058" max="12058" width="7.5546875" style="1" customWidth="1"/>
    <col min="12059" max="12059" width="10.33203125" style="1" customWidth="1"/>
    <col min="12060" max="12060" width="7.33203125" style="1" customWidth="1"/>
    <col min="12061" max="12061" width="8.33203125" style="1" customWidth="1"/>
    <col min="12062" max="12062" width="9.5546875" style="1" customWidth="1"/>
    <col min="12063" max="12063" width="8.109375" style="1" customWidth="1"/>
    <col min="12064" max="12064" width="6.33203125" style="1" customWidth="1"/>
    <col min="12065" max="12065" width="8.44140625" style="1" customWidth="1"/>
    <col min="12066" max="12066" width="8.6640625" style="1" customWidth="1"/>
    <col min="12067" max="12067" width="15.109375" style="1" customWidth="1"/>
    <col min="12068" max="12068" width="9.109375" style="1"/>
    <col min="12069" max="12069" width="6.44140625" style="1" customWidth="1"/>
    <col min="12070" max="12070" width="9.33203125" style="1" customWidth="1"/>
    <col min="12071" max="12071" width="9.44140625" style="1" customWidth="1"/>
    <col min="12072" max="12072" width="15.33203125" style="1" customWidth="1"/>
    <col min="12073" max="12073" width="13" style="1" bestFit="1" customWidth="1"/>
    <col min="12074" max="12288" width="9.109375" style="1"/>
    <col min="12289" max="12289" width="32.44140625" style="1" customWidth="1"/>
    <col min="12290" max="12290" width="35.88671875" style="1" customWidth="1"/>
    <col min="12291" max="12291" width="11.88671875" style="1" customWidth="1"/>
    <col min="12292" max="12292" width="85.6640625" style="1" customWidth="1"/>
    <col min="12293" max="12293" width="11.33203125" style="1" customWidth="1"/>
    <col min="12294" max="12294" width="10.44140625" style="1" customWidth="1"/>
    <col min="12295" max="12295" width="7.44140625" style="1" customWidth="1"/>
    <col min="12296" max="12296" width="10.5546875" style="1" customWidth="1"/>
    <col min="12297" max="12297" width="10" style="1" customWidth="1"/>
    <col min="12298" max="12298" width="7.5546875" style="1" customWidth="1"/>
    <col min="12299" max="12299" width="5.44140625" style="1" customWidth="1"/>
    <col min="12300" max="12300" width="5.5546875" style="1" customWidth="1"/>
    <col min="12301" max="12301" width="5.33203125" style="1" customWidth="1"/>
    <col min="12302" max="12302" width="7.6640625" style="1" customWidth="1"/>
    <col min="12303" max="12303" width="7.44140625" style="1" customWidth="1"/>
    <col min="12304" max="12304" width="4.88671875" style="1" customWidth="1"/>
    <col min="12305" max="12305" width="8.88671875" style="1" customWidth="1"/>
    <col min="12306" max="12306" width="7.88671875" style="1" customWidth="1"/>
    <col min="12307" max="12307" width="8.44140625" style="1" customWidth="1"/>
    <col min="12308" max="12308" width="6.109375" style="1" customWidth="1"/>
    <col min="12309" max="12309" width="5.33203125" style="1" customWidth="1"/>
    <col min="12310" max="12310" width="6.5546875" style="1" customWidth="1"/>
    <col min="12311" max="12312" width="6.33203125" style="1" customWidth="1"/>
    <col min="12313" max="12313" width="5.88671875" style="1" customWidth="1"/>
    <col min="12314" max="12314" width="7.5546875" style="1" customWidth="1"/>
    <col min="12315" max="12315" width="10.33203125" style="1" customWidth="1"/>
    <col min="12316" max="12316" width="7.33203125" style="1" customWidth="1"/>
    <col min="12317" max="12317" width="8.33203125" style="1" customWidth="1"/>
    <col min="12318" max="12318" width="9.5546875" style="1" customWidth="1"/>
    <col min="12319" max="12319" width="8.109375" style="1" customWidth="1"/>
    <col min="12320" max="12320" width="6.33203125" style="1" customWidth="1"/>
    <col min="12321" max="12321" width="8.44140625" style="1" customWidth="1"/>
    <col min="12322" max="12322" width="8.6640625" style="1" customWidth="1"/>
    <col min="12323" max="12323" width="15.109375" style="1" customWidth="1"/>
    <col min="12324" max="12324" width="9.109375" style="1"/>
    <col min="12325" max="12325" width="6.44140625" style="1" customWidth="1"/>
    <col min="12326" max="12326" width="9.33203125" style="1" customWidth="1"/>
    <col min="12327" max="12327" width="9.44140625" style="1" customWidth="1"/>
    <col min="12328" max="12328" width="15.33203125" style="1" customWidth="1"/>
    <col min="12329" max="12329" width="13" style="1" bestFit="1" customWidth="1"/>
    <col min="12330" max="12544" width="9.109375" style="1"/>
    <col min="12545" max="12545" width="32.44140625" style="1" customWidth="1"/>
    <col min="12546" max="12546" width="35.88671875" style="1" customWidth="1"/>
    <col min="12547" max="12547" width="11.88671875" style="1" customWidth="1"/>
    <col min="12548" max="12548" width="85.6640625" style="1" customWidth="1"/>
    <col min="12549" max="12549" width="11.33203125" style="1" customWidth="1"/>
    <col min="12550" max="12550" width="10.44140625" style="1" customWidth="1"/>
    <col min="12551" max="12551" width="7.44140625" style="1" customWidth="1"/>
    <col min="12552" max="12552" width="10.5546875" style="1" customWidth="1"/>
    <col min="12553" max="12553" width="10" style="1" customWidth="1"/>
    <col min="12554" max="12554" width="7.5546875" style="1" customWidth="1"/>
    <col min="12555" max="12555" width="5.44140625" style="1" customWidth="1"/>
    <col min="12556" max="12556" width="5.5546875" style="1" customWidth="1"/>
    <col min="12557" max="12557" width="5.33203125" style="1" customWidth="1"/>
    <col min="12558" max="12558" width="7.6640625" style="1" customWidth="1"/>
    <col min="12559" max="12559" width="7.44140625" style="1" customWidth="1"/>
    <col min="12560" max="12560" width="4.88671875" style="1" customWidth="1"/>
    <col min="12561" max="12561" width="8.88671875" style="1" customWidth="1"/>
    <col min="12562" max="12562" width="7.88671875" style="1" customWidth="1"/>
    <col min="12563" max="12563" width="8.44140625" style="1" customWidth="1"/>
    <col min="12564" max="12564" width="6.109375" style="1" customWidth="1"/>
    <col min="12565" max="12565" width="5.33203125" style="1" customWidth="1"/>
    <col min="12566" max="12566" width="6.5546875" style="1" customWidth="1"/>
    <col min="12567" max="12568" width="6.33203125" style="1" customWidth="1"/>
    <col min="12569" max="12569" width="5.88671875" style="1" customWidth="1"/>
    <col min="12570" max="12570" width="7.5546875" style="1" customWidth="1"/>
    <col min="12571" max="12571" width="10.33203125" style="1" customWidth="1"/>
    <col min="12572" max="12572" width="7.33203125" style="1" customWidth="1"/>
    <col min="12573" max="12573" width="8.33203125" style="1" customWidth="1"/>
    <col min="12574" max="12574" width="9.5546875" style="1" customWidth="1"/>
    <col min="12575" max="12575" width="8.109375" style="1" customWidth="1"/>
    <col min="12576" max="12576" width="6.33203125" style="1" customWidth="1"/>
    <col min="12577" max="12577" width="8.44140625" style="1" customWidth="1"/>
    <col min="12578" max="12578" width="8.6640625" style="1" customWidth="1"/>
    <col min="12579" max="12579" width="15.109375" style="1" customWidth="1"/>
    <col min="12580" max="12580" width="9.109375" style="1"/>
    <col min="12581" max="12581" width="6.44140625" style="1" customWidth="1"/>
    <col min="12582" max="12582" width="9.33203125" style="1" customWidth="1"/>
    <col min="12583" max="12583" width="9.44140625" style="1" customWidth="1"/>
    <col min="12584" max="12584" width="15.33203125" style="1" customWidth="1"/>
    <col min="12585" max="12585" width="13" style="1" bestFit="1" customWidth="1"/>
    <col min="12586" max="12800" width="9.109375" style="1"/>
    <col min="12801" max="12801" width="32.44140625" style="1" customWidth="1"/>
    <col min="12802" max="12802" width="35.88671875" style="1" customWidth="1"/>
    <col min="12803" max="12803" width="11.88671875" style="1" customWidth="1"/>
    <col min="12804" max="12804" width="85.6640625" style="1" customWidth="1"/>
    <col min="12805" max="12805" width="11.33203125" style="1" customWidth="1"/>
    <col min="12806" max="12806" width="10.44140625" style="1" customWidth="1"/>
    <col min="12807" max="12807" width="7.44140625" style="1" customWidth="1"/>
    <col min="12808" max="12808" width="10.5546875" style="1" customWidth="1"/>
    <col min="12809" max="12809" width="10" style="1" customWidth="1"/>
    <col min="12810" max="12810" width="7.5546875" style="1" customWidth="1"/>
    <col min="12811" max="12811" width="5.44140625" style="1" customWidth="1"/>
    <col min="12812" max="12812" width="5.5546875" style="1" customWidth="1"/>
    <col min="12813" max="12813" width="5.33203125" style="1" customWidth="1"/>
    <col min="12814" max="12814" width="7.6640625" style="1" customWidth="1"/>
    <col min="12815" max="12815" width="7.44140625" style="1" customWidth="1"/>
    <col min="12816" max="12816" width="4.88671875" style="1" customWidth="1"/>
    <col min="12817" max="12817" width="8.88671875" style="1" customWidth="1"/>
    <col min="12818" max="12818" width="7.88671875" style="1" customWidth="1"/>
    <col min="12819" max="12819" width="8.44140625" style="1" customWidth="1"/>
    <col min="12820" max="12820" width="6.109375" style="1" customWidth="1"/>
    <col min="12821" max="12821" width="5.33203125" style="1" customWidth="1"/>
    <col min="12822" max="12822" width="6.5546875" style="1" customWidth="1"/>
    <col min="12823" max="12824" width="6.33203125" style="1" customWidth="1"/>
    <col min="12825" max="12825" width="5.88671875" style="1" customWidth="1"/>
    <col min="12826" max="12826" width="7.5546875" style="1" customWidth="1"/>
    <col min="12827" max="12827" width="10.33203125" style="1" customWidth="1"/>
    <col min="12828" max="12828" width="7.33203125" style="1" customWidth="1"/>
    <col min="12829" max="12829" width="8.33203125" style="1" customWidth="1"/>
    <col min="12830" max="12830" width="9.5546875" style="1" customWidth="1"/>
    <col min="12831" max="12831" width="8.109375" style="1" customWidth="1"/>
    <col min="12832" max="12832" width="6.33203125" style="1" customWidth="1"/>
    <col min="12833" max="12833" width="8.44140625" style="1" customWidth="1"/>
    <col min="12834" max="12834" width="8.6640625" style="1" customWidth="1"/>
    <col min="12835" max="12835" width="15.109375" style="1" customWidth="1"/>
    <col min="12836" max="12836" width="9.109375" style="1"/>
    <col min="12837" max="12837" width="6.44140625" style="1" customWidth="1"/>
    <col min="12838" max="12838" width="9.33203125" style="1" customWidth="1"/>
    <col min="12839" max="12839" width="9.44140625" style="1" customWidth="1"/>
    <col min="12840" max="12840" width="15.33203125" style="1" customWidth="1"/>
    <col min="12841" max="12841" width="13" style="1" bestFit="1" customWidth="1"/>
    <col min="12842" max="13056" width="9.109375" style="1"/>
    <col min="13057" max="13057" width="32.44140625" style="1" customWidth="1"/>
    <col min="13058" max="13058" width="35.88671875" style="1" customWidth="1"/>
    <col min="13059" max="13059" width="11.88671875" style="1" customWidth="1"/>
    <col min="13060" max="13060" width="85.6640625" style="1" customWidth="1"/>
    <col min="13061" max="13061" width="11.33203125" style="1" customWidth="1"/>
    <col min="13062" max="13062" width="10.44140625" style="1" customWidth="1"/>
    <col min="13063" max="13063" width="7.44140625" style="1" customWidth="1"/>
    <col min="13064" max="13064" width="10.5546875" style="1" customWidth="1"/>
    <col min="13065" max="13065" width="10" style="1" customWidth="1"/>
    <col min="13066" max="13066" width="7.5546875" style="1" customWidth="1"/>
    <col min="13067" max="13067" width="5.44140625" style="1" customWidth="1"/>
    <col min="13068" max="13068" width="5.5546875" style="1" customWidth="1"/>
    <col min="13069" max="13069" width="5.33203125" style="1" customWidth="1"/>
    <col min="13070" max="13070" width="7.6640625" style="1" customWidth="1"/>
    <col min="13071" max="13071" width="7.44140625" style="1" customWidth="1"/>
    <col min="13072" max="13072" width="4.88671875" style="1" customWidth="1"/>
    <col min="13073" max="13073" width="8.88671875" style="1" customWidth="1"/>
    <col min="13074" max="13074" width="7.88671875" style="1" customWidth="1"/>
    <col min="13075" max="13075" width="8.44140625" style="1" customWidth="1"/>
    <col min="13076" max="13076" width="6.109375" style="1" customWidth="1"/>
    <col min="13077" max="13077" width="5.33203125" style="1" customWidth="1"/>
    <col min="13078" max="13078" width="6.5546875" style="1" customWidth="1"/>
    <col min="13079" max="13080" width="6.33203125" style="1" customWidth="1"/>
    <col min="13081" max="13081" width="5.88671875" style="1" customWidth="1"/>
    <col min="13082" max="13082" width="7.5546875" style="1" customWidth="1"/>
    <col min="13083" max="13083" width="10.33203125" style="1" customWidth="1"/>
    <col min="13084" max="13084" width="7.33203125" style="1" customWidth="1"/>
    <col min="13085" max="13085" width="8.33203125" style="1" customWidth="1"/>
    <col min="13086" max="13086" width="9.5546875" style="1" customWidth="1"/>
    <col min="13087" max="13087" width="8.109375" style="1" customWidth="1"/>
    <col min="13088" max="13088" width="6.33203125" style="1" customWidth="1"/>
    <col min="13089" max="13089" width="8.44140625" style="1" customWidth="1"/>
    <col min="13090" max="13090" width="8.6640625" style="1" customWidth="1"/>
    <col min="13091" max="13091" width="15.109375" style="1" customWidth="1"/>
    <col min="13092" max="13092" width="9.109375" style="1"/>
    <col min="13093" max="13093" width="6.44140625" style="1" customWidth="1"/>
    <col min="13094" max="13094" width="9.33203125" style="1" customWidth="1"/>
    <col min="13095" max="13095" width="9.44140625" style="1" customWidth="1"/>
    <col min="13096" max="13096" width="15.33203125" style="1" customWidth="1"/>
    <col min="13097" max="13097" width="13" style="1" bestFit="1" customWidth="1"/>
    <col min="13098" max="13312" width="9.109375" style="1"/>
    <col min="13313" max="13313" width="32.44140625" style="1" customWidth="1"/>
    <col min="13314" max="13314" width="35.88671875" style="1" customWidth="1"/>
    <col min="13315" max="13315" width="11.88671875" style="1" customWidth="1"/>
    <col min="13316" max="13316" width="85.6640625" style="1" customWidth="1"/>
    <col min="13317" max="13317" width="11.33203125" style="1" customWidth="1"/>
    <col min="13318" max="13318" width="10.44140625" style="1" customWidth="1"/>
    <col min="13319" max="13319" width="7.44140625" style="1" customWidth="1"/>
    <col min="13320" max="13320" width="10.5546875" style="1" customWidth="1"/>
    <col min="13321" max="13321" width="10" style="1" customWidth="1"/>
    <col min="13322" max="13322" width="7.5546875" style="1" customWidth="1"/>
    <col min="13323" max="13323" width="5.44140625" style="1" customWidth="1"/>
    <col min="13324" max="13324" width="5.5546875" style="1" customWidth="1"/>
    <col min="13325" max="13325" width="5.33203125" style="1" customWidth="1"/>
    <col min="13326" max="13326" width="7.6640625" style="1" customWidth="1"/>
    <col min="13327" max="13327" width="7.44140625" style="1" customWidth="1"/>
    <col min="13328" max="13328" width="4.88671875" style="1" customWidth="1"/>
    <col min="13329" max="13329" width="8.88671875" style="1" customWidth="1"/>
    <col min="13330" max="13330" width="7.88671875" style="1" customWidth="1"/>
    <col min="13331" max="13331" width="8.44140625" style="1" customWidth="1"/>
    <col min="13332" max="13332" width="6.109375" style="1" customWidth="1"/>
    <col min="13333" max="13333" width="5.33203125" style="1" customWidth="1"/>
    <col min="13334" max="13334" width="6.5546875" style="1" customWidth="1"/>
    <col min="13335" max="13336" width="6.33203125" style="1" customWidth="1"/>
    <col min="13337" max="13337" width="5.88671875" style="1" customWidth="1"/>
    <col min="13338" max="13338" width="7.5546875" style="1" customWidth="1"/>
    <col min="13339" max="13339" width="10.33203125" style="1" customWidth="1"/>
    <col min="13340" max="13340" width="7.33203125" style="1" customWidth="1"/>
    <col min="13341" max="13341" width="8.33203125" style="1" customWidth="1"/>
    <col min="13342" max="13342" width="9.5546875" style="1" customWidth="1"/>
    <col min="13343" max="13343" width="8.109375" style="1" customWidth="1"/>
    <col min="13344" max="13344" width="6.33203125" style="1" customWidth="1"/>
    <col min="13345" max="13345" width="8.44140625" style="1" customWidth="1"/>
    <col min="13346" max="13346" width="8.6640625" style="1" customWidth="1"/>
    <col min="13347" max="13347" width="15.109375" style="1" customWidth="1"/>
    <col min="13348" max="13348" width="9.109375" style="1"/>
    <col min="13349" max="13349" width="6.44140625" style="1" customWidth="1"/>
    <col min="13350" max="13350" width="9.33203125" style="1" customWidth="1"/>
    <col min="13351" max="13351" width="9.44140625" style="1" customWidth="1"/>
    <col min="13352" max="13352" width="15.33203125" style="1" customWidth="1"/>
    <col min="13353" max="13353" width="13" style="1" bestFit="1" customWidth="1"/>
    <col min="13354" max="13568" width="9.109375" style="1"/>
    <col min="13569" max="13569" width="32.44140625" style="1" customWidth="1"/>
    <col min="13570" max="13570" width="35.88671875" style="1" customWidth="1"/>
    <col min="13571" max="13571" width="11.88671875" style="1" customWidth="1"/>
    <col min="13572" max="13572" width="85.6640625" style="1" customWidth="1"/>
    <col min="13573" max="13573" width="11.33203125" style="1" customWidth="1"/>
    <col min="13574" max="13574" width="10.44140625" style="1" customWidth="1"/>
    <col min="13575" max="13575" width="7.44140625" style="1" customWidth="1"/>
    <col min="13576" max="13576" width="10.5546875" style="1" customWidth="1"/>
    <col min="13577" max="13577" width="10" style="1" customWidth="1"/>
    <col min="13578" max="13578" width="7.5546875" style="1" customWidth="1"/>
    <col min="13579" max="13579" width="5.44140625" style="1" customWidth="1"/>
    <col min="13580" max="13580" width="5.5546875" style="1" customWidth="1"/>
    <col min="13581" max="13581" width="5.33203125" style="1" customWidth="1"/>
    <col min="13582" max="13582" width="7.6640625" style="1" customWidth="1"/>
    <col min="13583" max="13583" width="7.44140625" style="1" customWidth="1"/>
    <col min="13584" max="13584" width="4.88671875" style="1" customWidth="1"/>
    <col min="13585" max="13585" width="8.88671875" style="1" customWidth="1"/>
    <col min="13586" max="13586" width="7.88671875" style="1" customWidth="1"/>
    <col min="13587" max="13587" width="8.44140625" style="1" customWidth="1"/>
    <col min="13588" max="13588" width="6.109375" style="1" customWidth="1"/>
    <col min="13589" max="13589" width="5.33203125" style="1" customWidth="1"/>
    <col min="13590" max="13590" width="6.5546875" style="1" customWidth="1"/>
    <col min="13591" max="13592" width="6.33203125" style="1" customWidth="1"/>
    <col min="13593" max="13593" width="5.88671875" style="1" customWidth="1"/>
    <col min="13594" max="13594" width="7.5546875" style="1" customWidth="1"/>
    <col min="13595" max="13595" width="10.33203125" style="1" customWidth="1"/>
    <col min="13596" max="13596" width="7.33203125" style="1" customWidth="1"/>
    <col min="13597" max="13597" width="8.33203125" style="1" customWidth="1"/>
    <col min="13598" max="13598" width="9.5546875" style="1" customWidth="1"/>
    <col min="13599" max="13599" width="8.109375" style="1" customWidth="1"/>
    <col min="13600" max="13600" width="6.33203125" style="1" customWidth="1"/>
    <col min="13601" max="13601" width="8.44140625" style="1" customWidth="1"/>
    <col min="13602" max="13602" width="8.6640625" style="1" customWidth="1"/>
    <col min="13603" max="13603" width="15.109375" style="1" customWidth="1"/>
    <col min="13604" max="13604" width="9.109375" style="1"/>
    <col min="13605" max="13605" width="6.44140625" style="1" customWidth="1"/>
    <col min="13606" max="13606" width="9.33203125" style="1" customWidth="1"/>
    <col min="13607" max="13607" width="9.44140625" style="1" customWidth="1"/>
    <col min="13608" max="13608" width="15.33203125" style="1" customWidth="1"/>
    <col min="13609" max="13609" width="13" style="1" bestFit="1" customWidth="1"/>
    <col min="13610" max="13824" width="9.109375" style="1"/>
    <col min="13825" max="13825" width="32.44140625" style="1" customWidth="1"/>
    <col min="13826" max="13826" width="35.88671875" style="1" customWidth="1"/>
    <col min="13827" max="13827" width="11.88671875" style="1" customWidth="1"/>
    <col min="13828" max="13828" width="85.6640625" style="1" customWidth="1"/>
    <col min="13829" max="13829" width="11.33203125" style="1" customWidth="1"/>
    <col min="13830" max="13830" width="10.44140625" style="1" customWidth="1"/>
    <col min="13831" max="13831" width="7.44140625" style="1" customWidth="1"/>
    <col min="13832" max="13832" width="10.5546875" style="1" customWidth="1"/>
    <col min="13833" max="13833" width="10" style="1" customWidth="1"/>
    <col min="13834" max="13834" width="7.5546875" style="1" customWidth="1"/>
    <col min="13835" max="13835" width="5.44140625" style="1" customWidth="1"/>
    <col min="13836" max="13836" width="5.5546875" style="1" customWidth="1"/>
    <col min="13837" max="13837" width="5.33203125" style="1" customWidth="1"/>
    <col min="13838" max="13838" width="7.6640625" style="1" customWidth="1"/>
    <col min="13839" max="13839" width="7.44140625" style="1" customWidth="1"/>
    <col min="13840" max="13840" width="4.88671875" style="1" customWidth="1"/>
    <col min="13841" max="13841" width="8.88671875" style="1" customWidth="1"/>
    <col min="13842" max="13842" width="7.88671875" style="1" customWidth="1"/>
    <col min="13843" max="13843" width="8.44140625" style="1" customWidth="1"/>
    <col min="13844" max="13844" width="6.109375" style="1" customWidth="1"/>
    <col min="13845" max="13845" width="5.33203125" style="1" customWidth="1"/>
    <col min="13846" max="13846" width="6.5546875" style="1" customWidth="1"/>
    <col min="13847" max="13848" width="6.33203125" style="1" customWidth="1"/>
    <col min="13849" max="13849" width="5.88671875" style="1" customWidth="1"/>
    <col min="13850" max="13850" width="7.5546875" style="1" customWidth="1"/>
    <col min="13851" max="13851" width="10.33203125" style="1" customWidth="1"/>
    <col min="13852" max="13852" width="7.33203125" style="1" customWidth="1"/>
    <col min="13853" max="13853" width="8.33203125" style="1" customWidth="1"/>
    <col min="13854" max="13854" width="9.5546875" style="1" customWidth="1"/>
    <col min="13855" max="13855" width="8.109375" style="1" customWidth="1"/>
    <col min="13856" max="13856" width="6.33203125" style="1" customWidth="1"/>
    <col min="13857" max="13857" width="8.44140625" style="1" customWidth="1"/>
    <col min="13858" max="13858" width="8.6640625" style="1" customWidth="1"/>
    <col min="13859" max="13859" width="15.109375" style="1" customWidth="1"/>
    <col min="13860" max="13860" width="9.109375" style="1"/>
    <col min="13861" max="13861" width="6.44140625" style="1" customWidth="1"/>
    <col min="13862" max="13862" width="9.33203125" style="1" customWidth="1"/>
    <col min="13863" max="13863" width="9.44140625" style="1" customWidth="1"/>
    <col min="13864" max="13864" width="15.33203125" style="1" customWidth="1"/>
    <col min="13865" max="13865" width="13" style="1" bestFit="1" customWidth="1"/>
    <col min="13866" max="14080" width="9.109375" style="1"/>
    <col min="14081" max="14081" width="32.44140625" style="1" customWidth="1"/>
    <col min="14082" max="14082" width="35.88671875" style="1" customWidth="1"/>
    <col min="14083" max="14083" width="11.88671875" style="1" customWidth="1"/>
    <col min="14084" max="14084" width="85.6640625" style="1" customWidth="1"/>
    <col min="14085" max="14085" width="11.33203125" style="1" customWidth="1"/>
    <col min="14086" max="14086" width="10.44140625" style="1" customWidth="1"/>
    <col min="14087" max="14087" width="7.44140625" style="1" customWidth="1"/>
    <col min="14088" max="14088" width="10.5546875" style="1" customWidth="1"/>
    <col min="14089" max="14089" width="10" style="1" customWidth="1"/>
    <col min="14090" max="14090" width="7.5546875" style="1" customWidth="1"/>
    <col min="14091" max="14091" width="5.44140625" style="1" customWidth="1"/>
    <col min="14092" max="14092" width="5.5546875" style="1" customWidth="1"/>
    <col min="14093" max="14093" width="5.33203125" style="1" customWidth="1"/>
    <col min="14094" max="14094" width="7.6640625" style="1" customWidth="1"/>
    <col min="14095" max="14095" width="7.44140625" style="1" customWidth="1"/>
    <col min="14096" max="14096" width="4.88671875" style="1" customWidth="1"/>
    <col min="14097" max="14097" width="8.88671875" style="1" customWidth="1"/>
    <col min="14098" max="14098" width="7.88671875" style="1" customWidth="1"/>
    <col min="14099" max="14099" width="8.44140625" style="1" customWidth="1"/>
    <col min="14100" max="14100" width="6.109375" style="1" customWidth="1"/>
    <col min="14101" max="14101" width="5.33203125" style="1" customWidth="1"/>
    <col min="14102" max="14102" width="6.5546875" style="1" customWidth="1"/>
    <col min="14103" max="14104" width="6.33203125" style="1" customWidth="1"/>
    <col min="14105" max="14105" width="5.88671875" style="1" customWidth="1"/>
    <col min="14106" max="14106" width="7.5546875" style="1" customWidth="1"/>
    <col min="14107" max="14107" width="10.33203125" style="1" customWidth="1"/>
    <col min="14108" max="14108" width="7.33203125" style="1" customWidth="1"/>
    <col min="14109" max="14109" width="8.33203125" style="1" customWidth="1"/>
    <col min="14110" max="14110" width="9.5546875" style="1" customWidth="1"/>
    <col min="14111" max="14111" width="8.109375" style="1" customWidth="1"/>
    <col min="14112" max="14112" width="6.33203125" style="1" customWidth="1"/>
    <col min="14113" max="14113" width="8.44140625" style="1" customWidth="1"/>
    <col min="14114" max="14114" width="8.6640625" style="1" customWidth="1"/>
    <col min="14115" max="14115" width="15.109375" style="1" customWidth="1"/>
    <col min="14116" max="14116" width="9.109375" style="1"/>
    <col min="14117" max="14117" width="6.44140625" style="1" customWidth="1"/>
    <col min="14118" max="14118" width="9.33203125" style="1" customWidth="1"/>
    <col min="14119" max="14119" width="9.44140625" style="1" customWidth="1"/>
    <col min="14120" max="14120" width="15.33203125" style="1" customWidth="1"/>
    <col min="14121" max="14121" width="13" style="1" bestFit="1" customWidth="1"/>
    <col min="14122" max="14336" width="9.109375" style="1"/>
    <col min="14337" max="14337" width="32.44140625" style="1" customWidth="1"/>
    <col min="14338" max="14338" width="35.88671875" style="1" customWidth="1"/>
    <col min="14339" max="14339" width="11.88671875" style="1" customWidth="1"/>
    <col min="14340" max="14340" width="85.6640625" style="1" customWidth="1"/>
    <col min="14341" max="14341" width="11.33203125" style="1" customWidth="1"/>
    <col min="14342" max="14342" width="10.44140625" style="1" customWidth="1"/>
    <col min="14343" max="14343" width="7.44140625" style="1" customWidth="1"/>
    <col min="14344" max="14344" width="10.5546875" style="1" customWidth="1"/>
    <col min="14345" max="14345" width="10" style="1" customWidth="1"/>
    <col min="14346" max="14346" width="7.5546875" style="1" customWidth="1"/>
    <col min="14347" max="14347" width="5.44140625" style="1" customWidth="1"/>
    <col min="14348" max="14348" width="5.5546875" style="1" customWidth="1"/>
    <col min="14349" max="14349" width="5.33203125" style="1" customWidth="1"/>
    <col min="14350" max="14350" width="7.6640625" style="1" customWidth="1"/>
    <col min="14351" max="14351" width="7.44140625" style="1" customWidth="1"/>
    <col min="14352" max="14352" width="4.88671875" style="1" customWidth="1"/>
    <col min="14353" max="14353" width="8.88671875" style="1" customWidth="1"/>
    <col min="14354" max="14354" width="7.88671875" style="1" customWidth="1"/>
    <col min="14355" max="14355" width="8.44140625" style="1" customWidth="1"/>
    <col min="14356" max="14356" width="6.109375" style="1" customWidth="1"/>
    <col min="14357" max="14357" width="5.33203125" style="1" customWidth="1"/>
    <col min="14358" max="14358" width="6.5546875" style="1" customWidth="1"/>
    <col min="14359" max="14360" width="6.33203125" style="1" customWidth="1"/>
    <col min="14361" max="14361" width="5.88671875" style="1" customWidth="1"/>
    <col min="14362" max="14362" width="7.5546875" style="1" customWidth="1"/>
    <col min="14363" max="14363" width="10.33203125" style="1" customWidth="1"/>
    <col min="14364" max="14364" width="7.33203125" style="1" customWidth="1"/>
    <col min="14365" max="14365" width="8.33203125" style="1" customWidth="1"/>
    <col min="14366" max="14366" width="9.5546875" style="1" customWidth="1"/>
    <col min="14367" max="14367" width="8.109375" style="1" customWidth="1"/>
    <col min="14368" max="14368" width="6.33203125" style="1" customWidth="1"/>
    <col min="14369" max="14369" width="8.44140625" style="1" customWidth="1"/>
    <col min="14370" max="14370" width="8.6640625" style="1" customWidth="1"/>
    <col min="14371" max="14371" width="15.109375" style="1" customWidth="1"/>
    <col min="14372" max="14372" width="9.109375" style="1"/>
    <col min="14373" max="14373" width="6.44140625" style="1" customWidth="1"/>
    <col min="14374" max="14374" width="9.33203125" style="1" customWidth="1"/>
    <col min="14375" max="14375" width="9.44140625" style="1" customWidth="1"/>
    <col min="14376" max="14376" width="15.33203125" style="1" customWidth="1"/>
    <col min="14377" max="14377" width="13" style="1" bestFit="1" customWidth="1"/>
    <col min="14378" max="14592" width="9.109375" style="1"/>
    <col min="14593" max="14593" width="32.44140625" style="1" customWidth="1"/>
    <col min="14594" max="14594" width="35.88671875" style="1" customWidth="1"/>
    <col min="14595" max="14595" width="11.88671875" style="1" customWidth="1"/>
    <col min="14596" max="14596" width="85.6640625" style="1" customWidth="1"/>
    <col min="14597" max="14597" width="11.33203125" style="1" customWidth="1"/>
    <col min="14598" max="14598" width="10.44140625" style="1" customWidth="1"/>
    <col min="14599" max="14599" width="7.44140625" style="1" customWidth="1"/>
    <col min="14600" max="14600" width="10.5546875" style="1" customWidth="1"/>
    <col min="14601" max="14601" width="10" style="1" customWidth="1"/>
    <col min="14602" max="14602" width="7.5546875" style="1" customWidth="1"/>
    <col min="14603" max="14603" width="5.44140625" style="1" customWidth="1"/>
    <col min="14604" max="14604" width="5.5546875" style="1" customWidth="1"/>
    <col min="14605" max="14605" width="5.33203125" style="1" customWidth="1"/>
    <col min="14606" max="14606" width="7.6640625" style="1" customWidth="1"/>
    <col min="14607" max="14607" width="7.44140625" style="1" customWidth="1"/>
    <col min="14608" max="14608" width="4.88671875" style="1" customWidth="1"/>
    <col min="14609" max="14609" width="8.88671875" style="1" customWidth="1"/>
    <col min="14610" max="14610" width="7.88671875" style="1" customWidth="1"/>
    <col min="14611" max="14611" width="8.44140625" style="1" customWidth="1"/>
    <col min="14612" max="14612" width="6.109375" style="1" customWidth="1"/>
    <col min="14613" max="14613" width="5.33203125" style="1" customWidth="1"/>
    <col min="14614" max="14614" width="6.5546875" style="1" customWidth="1"/>
    <col min="14615" max="14616" width="6.33203125" style="1" customWidth="1"/>
    <col min="14617" max="14617" width="5.88671875" style="1" customWidth="1"/>
    <col min="14618" max="14618" width="7.5546875" style="1" customWidth="1"/>
    <col min="14619" max="14619" width="10.33203125" style="1" customWidth="1"/>
    <col min="14620" max="14620" width="7.33203125" style="1" customWidth="1"/>
    <col min="14621" max="14621" width="8.33203125" style="1" customWidth="1"/>
    <col min="14622" max="14622" width="9.5546875" style="1" customWidth="1"/>
    <col min="14623" max="14623" width="8.109375" style="1" customWidth="1"/>
    <col min="14624" max="14624" width="6.33203125" style="1" customWidth="1"/>
    <col min="14625" max="14625" width="8.44140625" style="1" customWidth="1"/>
    <col min="14626" max="14626" width="8.6640625" style="1" customWidth="1"/>
    <col min="14627" max="14627" width="15.109375" style="1" customWidth="1"/>
    <col min="14628" max="14628" width="9.109375" style="1"/>
    <col min="14629" max="14629" width="6.44140625" style="1" customWidth="1"/>
    <col min="14630" max="14630" width="9.33203125" style="1" customWidth="1"/>
    <col min="14631" max="14631" width="9.44140625" style="1" customWidth="1"/>
    <col min="14632" max="14632" width="15.33203125" style="1" customWidth="1"/>
    <col min="14633" max="14633" width="13" style="1" bestFit="1" customWidth="1"/>
    <col min="14634" max="14848" width="9.109375" style="1"/>
    <col min="14849" max="14849" width="32.44140625" style="1" customWidth="1"/>
    <col min="14850" max="14850" width="35.88671875" style="1" customWidth="1"/>
    <col min="14851" max="14851" width="11.88671875" style="1" customWidth="1"/>
    <col min="14852" max="14852" width="85.6640625" style="1" customWidth="1"/>
    <col min="14853" max="14853" width="11.33203125" style="1" customWidth="1"/>
    <col min="14854" max="14854" width="10.44140625" style="1" customWidth="1"/>
    <col min="14855" max="14855" width="7.44140625" style="1" customWidth="1"/>
    <col min="14856" max="14856" width="10.5546875" style="1" customWidth="1"/>
    <col min="14857" max="14857" width="10" style="1" customWidth="1"/>
    <col min="14858" max="14858" width="7.5546875" style="1" customWidth="1"/>
    <col min="14859" max="14859" width="5.44140625" style="1" customWidth="1"/>
    <col min="14860" max="14860" width="5.5546875" style="1" customWidth="1"/>
    <col min="14861" max="14861" width="5.33203125" style="1" customWidth="1"/>
    <col min="14862" max="14862" width="7.6640625" style="1" customWidth="1"/>
    <col min="14863" max="14863" width="7.44140625" style="1" customWidth="1"/>
    <col min="14864" max="14864" width="4.88671875" style="1" customWidth="1"/>
    <col min="14865" max="14865" width="8.88671875" style="1" customWidth="1"/>
    <col min="14866" max="14866" width="7.88671875" style="1" customWidth="1"/>
    <col min="14867" max="14867" width="8.44140625" style="1" customWidth="1"/>
    <col min="14868" max="14868" width="6.109375" style="1" customWidth="1"/>
    <col min="14869" max="14869" width="5.33203125" style="1" customWidth="1"/>
    <col min="14870" max="14870" width="6.5546875" style="1" customWidth="1"/>
    <col min="14871" max="14872" width="6.33203125" style="1" customWidth="1"/>
    <col min="14873" max="14873" width="5.88671875" style="1" customWidth="1"/>
    <col min="14874" max="14874" width="7.5546875" style="1" customWidth="1"/>
    <col min="14875" max="14875" width="10.33203125" style="1" customWidth="1"/>
    <col min="14876" max="14876" width="7.33203125" style="1" customWidth="1"/>
    <col min="14877" max="14877" width="8.33203125" style="1" customWidth="1"/>
    <col min="14878" max="14878" width="9.5546875" style="1" customWidth="1"/>
    <col min="14879" max="14879" width="8.109375" style="1" customWidth="1"/>
    <col min="14880" max="14880" width="6.33203125" style="1" customWidth="1"/>
    <col min="14881" max="14881" width="8.44140625" style="1" customWidth="1"/>
    <col min="14882" max="14882" width="8.6640625" style="1" customWidth="1"/>
    <col min="14883" max="14883" width="15.109375" style="1" customWidth="1"/>
    <col min="14884" max="14884" width="9.109375" style="1"/>
    <col min="14885" max="14885" width="6.44140625" style="1" customWidth="1"/>
    <col min="14886" max="14886" width="9.33203125" style="1" customWidth="1"/>
    <col min="14887" max="14887" width="9.44140625" style="1" customWidth="1"/>
    <col min="14888" max="14888" width="15.33203125" style="1" customWidth="1"/>
    <col min="14889" max="14889" width="13" style="1" bestFit="1" customWidth="1"/>
    <col min="14890" max="15104" width="9.109375" style="1"/>
    <col min="15105" max="15105" width="32.44140625" style="1" customWidth="1"/>
    <col min="15106" max="15106" width="35.88671875" style="1" customWidth="1"/>
    <col min="15107" max="15107" width="11.88671875" style="1" customWidth="1"/>
    <col min="15108" max="15108" width="85.6640625" style="1" customWidth="1"/>
    <col min="15109" max="15109" width="11.33203125" style="1" customWidth="1"/>
    <col min="15110" max="15110" width="10.44140625" style="1" customWidth="1"/>
    <col min="15111" max="15111" width="7.44140625" style="1" customWidth="1"/>
    <col min="15112" max="15112" width="10.5546875" style="1" customWidth="1"/>
    <col min="15113" max="15113" width="10" style="1" customWidth="1"/>
    <col min="15114" max="15114" width="7.5546875" style="1" customWidth="1"/>
    <col min="15115" max="15115" width="5.44140625" style="1" customWidth="1"/>
    <col min="15116" max="15116" width="5.5546875" style="1" customWidth="1"/>
    <col min="15117" max="15117" width="5.33203125" style="1" customWidth="1"/>
    <col min="15118" max="15118" width="7.6640625" style="1" customWidth="1"/>
    <col min="15119" max="15119" width="7.44140625" style="1" customWidth="1"/>
    <col min="15120" max="15120" width="4.88671875" style="1" customWidth="1"/>
    <col min="15121" max="15121" width="8.88671875" style="1" customWidth="1"/>
    <col min="15122" max="15122" width="7.88671875" style="1" customWidth="1"/>
    <col min="15123" max="15123" width="8.44140625" style="1" customWidth="1"/>
    <col min="15124" max="15124" width="6.109375" style="1" customWidth="1"/>
    <col min="15125" max="15125" width="5.33203125" style="1" customWidth="1"/>
    <col min="15126" max="15126" width="6.5546875" style="1" customWidth="1"/>
    <col min="15127" max="15128" width="6.33203125" style="1" customWidth="1"/>
    <col min="15129" max="15129" width="5.88671875" style="1" customWidth="1"/>
    <col min="15130" max="15130" width="7.5546875" style="1" customWidth="1"/>
    <col min="15131" max="15131" width="10.33203125" style="1" customWidth="1"/>
    <col min="15132" max="15132" width="7.33203125" style="1" customWidth="1"/>
    <col min="15133" max="15133" width="8.33203125" style="1" customWidth="1"/>
    <col min="15134" max="15134" width="9.5546875" style="1" customWidth="1"/>
    <col min="15135" max="15135" width="8.109375" style="1" customWidth="1"/>
    <col min="15136" max="15136" width="6.33203125" style="1" customWidth="1"/>
    <col min="15137" max="15137" width="8.44140625" style="1" customWidth="1"/>
    <col min="15138" max="15138" width="8.6640625" style="1" customWidth="1"/>
    <col min="15139" max="15139" width="15.109375" style="1" customWidth="1"/>
    <col min="15140" max="15140" width="9.109375" style="1"/>
    <col min="15141" max="15141" width="6.44140625" style="1" customWidth="1"/>
    <col min="15142" max="15142" width="9.33203125" style="1" customWidth="1"/>
    <col min="15143" max="15143" width="9.44140625" style="1" customWidth="1"/>
    <col min="15144" max="15144" width="15.33203125" style="1" customWidth="1"/>
    <col min="15145" max="15145" width="13" style="1" bestFit="1" customWidth="1"/>
    <col min="15146" max="15360" width="9.109375" style="1"/>
    <col min="15361" max="15361" width="32.44140625" style="1" customWidth="1"/>
    <col min="15362" max="15362" width="35.88671875" style="1" customWidth="1"/>
    <col min="15363" max="15363" width="11.88671875" style="1" customWidth="1"/>
    <col min="15364" max="15364" width="85.6640625" style="1" customWidth="1"/>
    <col min="15365" max="15365" width="11.33203125" style="1" customWidth="1"/>
    <col min="15366" max="15366" width="10.44140625" style="1" customWidth="1"/>
    <col min="15367" max="15367" width="7.44140625" style="1" customWidth="1"/>
    <col min="15368" max="15368" width="10.5546875" style="1" customWidth="1"/>
    <col min="15369" max="15369" width="10" style="1" customWidth="1"/>
    <col min="15370" max="15370" width="7.5546875" style="1" customWidth="1"/>
    <col min="15371" max="15371" width="5.44140625" style="1" customWidth="1"/>
    <col min="15372" max="15372" width="5.5546875" style="1" customWidth="1"/>
    <col min="15373" max="15373" width="5.33203125" style="1" customWidth="1"/>
    <col min="15374" max="15374" width="7.6640625" style="1" customWidth="1"/>
    <col min="15375" max="15375" width="7.44140625" style="1" customWidth="1"/>
    <col min="15376" max="15376" width="4.88671875" style="1" customWidth="1"/>
    <col min="15377" max="15377" width="8.88671875" style="1" customWidth="1"/>
    <col min="15378" max="15378" width="7.88671875" style="1" customWidth="1"/>
    <col min="15379" max="15379" width="8.44140625" style="1" customWidth="1"/>
    <col min="15380" max="15380" width="6.109375" style="1" customWidth="1"/>
    <col min="15381" max="15381" width="5.33203125" style="1" customWidth="1"/>
    <col min="15382" max="15382" width="6.5546875" style="1" customWidth="1"/>
    <col min="15383" max="15384" width="6.33203125" style="1" customWidth="1"/>
    <col min="15385" max="15385" width="5.88671875" style="1" customWidth="1"/>
    <col min="15386" max="15386" width="7.5546875" style="1" customWidth="1"/>
    <col min="15387" max="15387" width="10.33203125" style="1" customWidth="1"/>
    <col min="15388" max="15388" width="7.33203125" style="1" customWidth="1"/>
    <col min="15389" max="15389" width="8.33203125" style="1" customWidth="1"/>
    <col min="15390" max="15390" width="9.5546875" style="1" customWidth="1"/>
    <col min="15391" max="15391" width="8.109375" style="1" customWidth="1"/>
    <col min="15392" max="15392" width="6.33203125" style="1" customWidth="1"/>
    <col min="15393" max="15393" width="8.44140625" style="1" customWidth="1"/>
    <col min="15394" max="15394" width="8.6640625" style="1" customWidth="1"/>
    <col min="15395" max="15395" width="15.109375" style="1" customWidth="1"/>
    <col min="15396" max="15396" width="9.109375" style="1"/>
    <col min="15397" max="15397" width="6.44140625" style="1" customWidth="1"/>
    <col min="15398" max="15398" width="9.33203125" style="1" customWidth="1"/>
    <col min="15399" max="15399" width="9.44140625" style="1" customWidth="1"/>
    <col min="15400" max="15400" width="15.33203125" style="1" customWidth="1"/>
    <col min="15401" max="15401" width="13" style="1" bestFit="1" customWidth="1"/>
    <col min="15402" max="15616" width="9.109375" style="1"/>
    <col min="15617" max="15617" width="32.44140625" style="1" customWidth="1"/>
    <col min="15618" max="15618" width="35.88671875" style="1" customWidth="1"/>
    <col min="15619" max="15619" width="11.88671875" style="1" customWidth="1"/>
    <col min="15620" max="15620" width="85.6640625" style="1" customWidth="1"/>
    <col min="15621" max="15621" width="11.33203125" style="1" customWidth="1"/>
    <col min="15622" max="15622" width="10.44140625" style="1" customWidth="1"/>
    <col min="15623" max="15623" width="7.44140625" style="1" customWidth="1"/>
    <col min="15624" max="15624" width="10.5546875" style="1" customWidth="1"/>
    <col min="15625" max="15625" width="10" style="1" customWidth="1"/>
    <col min="15626" max="15626" width="7.5546875" style="1" customWidth="1"/>
    <col min="15627" max="15627" width="5.44140625" style="1" customWidth="1"/>
    <col min="15628" max="15628" width="5.5546875" style="1" customWidth="1"/>
    <col min="15629" max="15629" width="5.33203125" style="1" customWidth="1"/>
    <col min="15630" max="15630" width="7.6640625" style="1" customWidth="1"/>
    <col min="15631" max="15631" width="7.44140625" style="1" customWidth="1"/>
    <col min="15632" max="15632" width="4.88671875" style="1" customWidth="1"/>
    <col min="15633" max="15633" width="8.88671875" style="1" customWidth="1"/>
    <col min="15634" max="15634" width="7.88671875" style="1" customWidth="1"/>
    <col min="15635" max="15635" width="8.44140625" style="1" customWidth="1"/>
    <col min="15636" max="15636" width="6.109375" style="1" customWidth="1"/>
    <col min="15637" max="15637" width="5.33203125" style="1" customWidth="1"/>
    <col min="15638" max="15638" width="6.5546875" style="1" customWidth="1"/>
    <col min="15639" max="15640" width="6.33203125" style="1" customWidth="1"/>
    <col min="15641" max="15641" width="5.88671875" style="1" customWidth="1"/>
    <col min="15642" max="15642" width="7.5546875" style="1" customWidth="1"/>
    <col min="15643" max="15643" width="10.33203125" style="1" customWidth="1"/>
    <col min="15644" max="15644" width="7.33203125" style="1" customWidth="1"/>
    <col min="15645" max="15645" width="8.33203125" style="1" customWidth="1"/>
    <col min="15646" max="15646" width="9.5546875" style="1" customWidth="1"/>
    <col min="15647" max="15647" width="8.109375" style="1" customWidth="1"/>
    <col min="15648" max="15648" width="6.33203125" style="1" customWidth="1"/>
    <col min="15649" max="15649" width="8.44140625" style="1" customWidth="1"/>
    <col min="15650" max="15650" width="8.6640625" style="1" customWidth="1"/>
    <col min="15651" max="15651" width="15.109375" style="1" customWidth="1"/>
    <col min="15652" max="15652" width="9.109375" style="1"/>
    <col min="15653" max="15653" width="6.44140625" style="1" customWidth="1"/>
    <col min="15654" max="15654" width="9.33203125" style="1" customWidth="1"/>
    <col min="15655" max="15655" width="9.44140625" style="1" customWidth="1"/>
    <col min="15656" max="15656" width="15.33203125" style="1" customWidth="1"/>
    <col min="15657" max="15657" width="13" style="1" bestFit="1" customWidth="1"/>
    <col min="15658" max="15872" width="9.109375" style="1"/>
    <col min="15873" max="15873" width="32.44140625" style="1" customWidth="1"/>
    <col min="15874" max="15874" width="35.88671875" style="1" customWidth="1"/>
    <col min="15875" max="15875" width="11.88671875" style="1" customWidth="1"/>
    <col min="15876" max="15876" width="85.6640625" style="1" customWidth="1"/>
    <col min="15877" max="15877" width="11.33203125" style="1" customWidth="1"/>
    <col min="15878" max="15878" width="10.44140625" style="1" customWidth="1"/>
    <col min="15879" max="15879" width="7.44140625" style="1" customWidth="1"/>
    <col min="15880" max="15880" width="10.5546875" style="1" customWidth="1"/>
    <col min="15881" max="15881" width="10" style="1" customWidth="1"/>
    <col min="15882" max="15882" width="7.5546875" style="1" customWidth="1"/>
    <col min="15883" max="15883" width="5.44140625" style="1" customWidth="1"/>
    <col min="15884" max="15884" width="5.5546875" style="1" customWidth="1"/>
    <col min="15885" max="15885" width="5.33203125" style="1" customWidth="1"/>
    <col min="15886" max="15886" width="7.6640625" style="1" customWidth="1"/>
    <col min="15887" max="15887" width="7.44140625" style="1" customWidth="1"/>
    <col min="15888" max="15888" width="4.88671875" style="1" customWidth="1"/>
    <col min="15889" max="15889" width="8.88671875" style="1" customWidth="1"/>
    <col min="15890" max="15890" width="7.88671875" style="1" customWidth="1"/>
    <col min="15891" max="15891" width="8.44140625" style="1" customWidth="1"/>
    <col min="15892" max="15892" width="6.109375" style="1" customWidth="1"/>
    <col min="15893" max="15893" width="5.33203125" style="1" customWidth="1"/>
    <col min="15894" max="15894" width="6.5546875" style="1" customWidth="1"/>
    <col min="15895" max="15896" width="6.33203125" style="1" customWidth="1"/>
    <col min="15897" max="15897" width="5.88671875" style="1" customWidth="1"/>
    <col min="15898" max="15898" width="7.5546875" style="1" customWidth="1"/>
    <col min="15899" max="15899" width="10.33203125" style="1" customWidth="1"/>
    <col min="15900" max="15900" width="7.33203125" style="1" customWidth="1"/>
    <col min="15901" max="15901" width="8.33203125" style="1" customWidth="1"/>
    <col min="15902" max="15902" width="9.5546875" style="1" customWidth="1"/>
    <col min="15903" max="15903" width="8.109375" style="1" customWidth="1"/>
    <col min="15904" max="15904" width="6.33203125" style="1" customWidth="1"/>
    <col min="15905" max="15905" width="8.44140625" style="1" customWidth="1"/>
    <col min="15906" max="15906" width="8.6640625" style="1" customWidth="1"/>
    <col min="15907" max="15907" width="15.109375" style="1" customWidth="1"/>
    <col min="15908" max="15908" width="9.109375" style="1"/>
    <col min="15909" max="15909" width="6.44140625" style="1" customWidth="1"/>
    <col min="15910" max="15910" width="9.33203125" style="1" customWidth="1"/>
    <col min="15911" max="15911" width="9.44140625" style="1" customWidth="1"/>
    <col min="15912" max="15912" width="15.33203125" style="1" customWidth="1"/>
    <col min="15913" max="15913" width="13" style="1" bestFit="1" customWidth="1"/>
    <col min="15914" max="16128" width="9.109375" style="1"/>
    <col min="16129" max="16129" width="32.44140625" style="1" customWidth="1"/>
    <col min="16130" max="16130" width="35.88671875" style="1" customWidth="1"/>
    <col min="16131" max="16131" width="11.88671875" style="1" customWidth="1"/>
    <col min="16132" max="16132" width="85.6640625" style="1" customWidth="1"/>
    <col min="16133" max="16133" width="11.33203125" style="1" customWidth="1"/>
    <col min="16134" max="16134" width="10.44140625" style="1" customWidth="1"/>
    <col min="16135" max="16135" width="7.44140625" style="1" customWidth="1"/>
    <col min="16136" max="16136" width="10.5546875" style="1" customWidth="1"/>
    <col min="16137" max="16137" width="10" style="1" customWidth="1"/>
    <col min="16138" max="16138" width="7.5546875" style="1" customWidth="1"/>
    <col min="16139" max="16139" width="5.44140625" style="1" customWidth="1"/>
    <col min="16140" max="16140" width="5.5546875" style="1" customWidth="1"/>
    <col min="16141" max="16141" width="5.33203125" style="1" customWidth="1"/>
    <col min="16142" max="16142" width="7.6640625" style="1" customWidth="1"/>
    <col min="16143" max="16143" width="7.44140625" style="1" customWidth="1"/>
    <col min="16144" max="16144" width="4.88671875" style="1" customWidth="1"/>
    <col min="16145" max="16145" width="8.88671875" style="1" customWidth="1"/>
    <col min="16146" max="16146" width="7.88671875" style="1" customWidth="1"/>
    <col min="16147" max="16147" width="8.44140625" style="1" customWidth="1"/>
    <col min="16148" max="16148" width="6.109375" style="1" customWidth="1"/>
    <col min="16149" max="16149" width="5.33203125" style="1" customWidth="1"/>
    <col min="16150" max="16150" width="6.5546875" style="1" customWidth="1"/>
    <col min="16151" max="16152" width="6.33203125" style="1" customWidth="1"/>
    <col min="16153" max="16153" width="5.88671875" style="1" customWidth="1"/>
    <col min="16154" max="16154" width="7.5546875" style="1" customWidth="1"/>
    <col min="16155" max="16155" width="10.33203125" style="1" customWidth="1"/>
    <col min="16156" max="16156" width="7.33203125" style="1" customWidth="1"/>
    <col min="16157" max="16157" width="8.33203125" style="1" customWidth="1"/>
    <col min="16158" max="16158" width="9.5546875" style="1" customWidth="1"/>
    <col min="16159" max="16159" width="8.109375" style="1" customWidth="1"/>
    <col min="16160" max="16160" width="6.33203125" style="1" customWidth="1"/>
    <col min="16161" max="16161" width="8.44140625" style="1" customWidth="1"/>
    <col min="16162" max="16162" width="8.6640625" style="1" customWidth="1"/>
    <col min="16163" max="16163" width="15.109375" style="1" customWidth="1"/>
    <col min="16164" max="16164" width="9.109375" style="1"/>
    <col min="16165" max="16165" width="6.44140625" style="1" customWidth="1"/>
    <col min="16166" max="16166" width="9.33203125" style="1" customWidth="1"/>
    <col min="16167" max="16167" width="9.44140625" style="1" customWidth="1"/>
    <col min="16168" max="16168" width="15.33203125" style="1" customWidth="1"/>
    <col min="16169" max="16169" width="13" style="1" bestFit="1" customWidth="1"/>
    <col min="16170" max="16384" width="9.109375" style="1"/>
  </cols>
  <sheetData>
    <row r="1" spans="1:54" ht="15.6" hidden="1">
      <c r="AJ1" s="2" t="s">
        <v>22</v>
      </c>
      <c r="AK1" s="3"/>
      <c r="AL1" s="3"/>
    </row>
    <row r="2" spans="1:54" ht="20.399999999999999" hidden="1">
      <c r="D2" s="406" t="s">
        <v>32</v>
      </c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"/>
      <c r="AH2" s="407" t="s">
        <v>33</v>
      </c>
      <c r="AI2" s="407"/>
      <c r="AJ2" s="407"/>
      <c r="AK2" s="407"/>
      <c r="AL2" s="407"/>
      <c r="AM2" s="407"/>
      <c r="AN2" s="407"/>
    </row>
    <row r="3" spans="1:54" ht="24" hidden="1" customHeight="1">
      <c r="D3" s="4" t="s">
        <v>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K3" s="3"/>
      <c r="AL3" s="408" t="s">
        <v>4</v>
      </c>
      <c r="AM3" s="409"/>
      <c r="AN3" s="409"/>
    </row>
    <row r="4" spans="1:54" ht="21" hidden="1">
      <c r="D4" s="4"/>
      <c r="E4" s="4"/>
      <c r="F4" s="4"/>
      <c r="G4" s="5" t="s">
        <v>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J4" s="6"/>
      <c r="AN4" s="7"/>
    </row>
    <row r="5" spans="1:54" ht="20.399999999999999" hidden="1">
      <c r="D5" s="4"/>
      <c r="E5" s="4"/>
      <c r="F5" s="4"/>
      <c r="G5" s="4"/>
      <c r="H5" s="4" t="s">
        <v>34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54" ht="19.5" hidden="1" customHeight="1">
      <c r="D6" s="8" t="s">
        <v>35</v>
      </c>
      <c r="E6" s="4"/>
      <c r="F6" s="4"/>
      <c r="G6" s="4"/>
      <c r="H6" s="4"/>
      <c r="I6" s="4"/>
      <c r="J6" s="4"/>
      <c r="K6" s="4"/>
      <c r="L6" s="406" t="s">
        <v>19</v>
      </c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J6" s="6"/>
    </row>
    <row r="7" spans="1:54" ht="14.25" hidden="1" customHeight="1">
      <c r="D7" s="4"/>
      <c r="E7" s="4"/>
      <c r="F7" s="4"/>
      <c r="G7" s="4"/>
      <c r="H7" s="9" t="s">
        <v>1</v>
      </c>
      <c r="I7" s="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E7" s="7"/>
      <c r="AF7" s="7"/>
      <c r="AG7" s="7"/>
      <c r="AH7" s="7"/>
    </row>
    <row r="8" spans="1:54" ht="12.75" hidden="1" customHeight="1"/>
    <row r="9" spans="1:54" ht="33.75" customHeight="1">
      <c r="C9" s="410" t="s">
        <v>36</v>
      </c>
      <c r="D9" s="413" t="s">
        <v>15</v>
      </c>
      <c r="E9" s="395" t="s">
        <v>37</v>
      </c>
      <c r="F9" s="417" t="s">
        <v>0</v>
      </c>
      <c r="G9" s="418"/>
      <c r="H9" s="418"/>
      <c r="I9" s="419"/>
      <c r="J9" s="423" t="s">
        <v>7</v>
      </c>
      <c r="K9" s="418"/>
      <c r="L9" s="418"/>
      <c r="M9" s="418"/>
      <c r="N9" s="418"/>
      <c r="O9" s="418"/>
      <c r="P9" s="418"/>
      <c r="Q9" s="424"/>
      <c r="R9" s="399" t="s">
        <v>8</v>
      </c>
      <c r="S9" s="400"/>
      <c r="T9" s="400"/>
      <c r="U9" s="401"/>
      <c r="V9" s="399" t="s">
        <v>9</v>
      </c>
      <c r="W9" s="400"/>
      <c r="X9" s="400"/>
      <c r="Y9" s="401"/>
      <c r="Z9" s="402" t="s">
        <v>38</v>
      </c>
      <c r="AA9" s="405" t="s">
        <v>16</v>
      </c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1"/>
      <c r="AN9" s="426" t="s">
        <v>2</v>
      </c>
    </row>
    <row r="10" spans="1:54" ht="32.25" customHeight="1">
      <c r="B10" s="10"/>
      <c r="C10" s="411"/>
      <c r="D10" s="414"/>
      <c r="E10" s="416"/>
      <c r="F10" s="420"/>
      <c r="G10" s="421"/>
      <c r="H10" s="421"/>
      <c r="I10" s="422"/>
      <c r="J10" s="420"/>
      <c r="K10" s="421"/>
      <c r="L10" s="421"/>
      <c r="M10" s="421"/>
      <c r="N10" s="421"/>
      <c r="O10" s="421"/>
      <c r="P10" s="421"/>
      <c r="Q10" s="425"/>
      <c r="R10" s="399" t="s">
        <v>10</v>
      </c>
      <c r="S10" s="427"/>
      <c r="T10" s="428"/>
      <c r="U10" s="393" t="s">
        <v>39</v>
      </c>
      <c r="V10" s="399" t="s">
        <v>17</v>
      </c>
      <c r="W10" s="428"/>
      <c r="X10" s="399" t="s">
        <v>18</v>
      </c>
      <c r="Y10" s="428"/>
      <c r="Z10" s="403"/>
      <c r="AA10" s="430" t="s">
        <v>40</v>
      </c>
      <c r="AB10" s="397" t="s">
        <v>41</v>
      </c>
      <c r="AC10" s="393" t="s">
        <v>42</v>
      </c>
      <c r="AD10" s="395" t="s">
        <v>43</v>
      </c>
      <c r="AE10" s="397" t="s">
        <v>44</v>
      </c>
      <c r="AF10" s="397" t="s">
        <v>45</v>
      </c>
      <c r="AG10" s="397" t="s">
        <v>46</v>
      </c>
      <c r="AH10" s="397" t="s">
        <v>47</v>
      </c>
      <c r="AI10" s="397" t="s">
        <v>48</v>
      </c>
      <c r="AJ10" s="397" t="s">
        <v>49</v>
      </c>
      <c r="AK10" s="397" t="s">
        <v>50</v>
      </c>
      <c r="AL10" s="397" t="s">
        <v>51</v>
      </c>
      <c r="AM10" s="397" t="s">
        <v>52</v>
      </c>
      <c r="AN10" s="414"/>
    </row>
    <row r="11" spans="1:54" ht="173.25" customHeight="1">
      <c r="C11" s="412"/>
      <c r="D11" s="415"/>
      <c r="E11" s="394"/>
      <c r="F11" s="11" t="s">
        <v>53</v>
      </c>
      <c r="G11" s="11" t="s">
        <v>54</v>
      </c>
      <c r="H11" s="12" t="s">
        <v>55</v>
      </c>
      <c r="I11" s="12" t="s">
        <v>43</v>
      </c>
      <c r="J11" s="13" t="s">
        <v>56</v>
      </c>
      <c r="K11" s="13" t="s">
        <v>57</v>
      </c>
      <c r="L11" s="13" t="s">
        <v>58</v>
      </c>
      <c r="M11" s="13" t="s">
        <v>59</v>
      </c>
      <c r="N11" s="13" t="s">
        <v>60</v>
      </c>
      <c r="O11" s="13" t="s">
        <v>61</v>
      </c>
      <c r="P11" s="13" t="s">
        <v>62</v>
      </c>
      <c r="Q11" s="13" t="s">
        <v>63</v>
      </c>
      <c r="R11" s="13" t="s">
        <v>64</v>
      </c>
      <c r="S11" s="13" t="s">
        <v>65</v>
      </c>
      <c r="T11" s="13" t="s">
        <v>66</v>
      </c>
      <c r="U11" s="429"/>
      <c r="V11" s="375" t="s">
        <v>11</v>
      </c>
      <c r="W11" s="375" t="s">
        <v>12</v>
      </c>
      <c r="X11" s="14" t="s">
        <v>13</v>
      </c>
      <c r="Y11" s="14" t="s">
        <v>14</v>
      </c>
      <c r="Z11" s="404"/>
      <c r="AA11" s="431"/>
      <c r="AB11" s="398"/>
      <c r="AC11" s="394"/>
      <c r="AD11" s="396"/>
      <c r="AE11" s="398"/>
      <c r="AF11" s="398"/>
      <c r="AG11" s="398"/>
      <c r="AH11" s="398"/>
      <c r="AI11" s="398"/>
      <c r="AJ11" s="398"/>
      <c r="AK11" s="398"/>
      <c r="AL11" s="398"/>
      <c r="AM11" s="398"/>
      <c r="AN11" s="415"/>
    </row>
    <row r="12" spans="1:54" ht="18.75" customHeight="1">
      <c r="A12" s="15" t="s">
        <v>67</v>
      </c>
      <c r="B12" s="16" t="s">
        <v>20</v>
      </c>
      <c r="C12" s="17"/>
      <c r="D12" s="18">
        <v>2</v>
      </c>
      <c r="E12" s="18">
        <v>3</v>
      </c>
      <c r="F12" s="18">
        <v>4</v>
      </c>
      <c r="G12" s="18">
        <v>5</v>
      </c>
      <c r="H12" s="18">
        <v>6</v>
      </c>
      <c r="I12" s="18"/>
      <c r="J12" s="18">
        <v>7</v>
      </c>
      <c r="K12" s="18">
        <v>8</v>
      </c>
      <c r="L12" s="18">
        <v>9</v>
      </c>
      <c r="M12" s="18">
        <v>10</v>
      </c>
      <c r="N12" s="18">
        <v>11</v>
      </c>
      <c r="O12" s="18">
        <v>12</v>
      </c>
      <c r="P12" s="18">
        <v>13</v>
      </c>
      <c r="Q12" s="18">
        <v>14</v>
      </c>
      <c r="R12" s="18">
        <v>15</v>
      </c>
      <c r="S12" s="18">
        <v>16</v>
      </c>
      <c r="T12" s="18">
        <v>17</v>
      </c>
      <c r="U12" s="18">
        <v>18</v>
      </c>
      <c r="V12" s="18">
        <v>19</v>
      </c>
      <c r="W12" s="18">
        <v>20</v>
      </c>
      <c r="X12" s="18">
        <v>21</v>
      </c>
      <c r="Y12" s="18">
        <v>22</v>
      </c>
      <c r="Z12" s="19">
        <v>23</v>
      </c>
      <c r="AA12" s="20">
        <v>24</v>
      </c>
      <c r="AB12" s="18">
        <v>25</v>
      </c>
      <c r="AC12" s="18">
        <v>26</v>
      </c>
      <c r="AD12" s="18"/>
      <c r="AE12" s="18">
        <v>27</v>
      </c>
      <c r="AF12" s="18">
        <v>28</v>
      </c>
      <c r="AG12" s="18">
        <v>29</v>
      </c>
      <c r="AH12" s="18">
        <v>30</v>
      </c>
      <c r="AI12" s="18">
        <v>31</v>
      </c>
      <c r="AJ12" s="18">
        <v>32</v>
      </c>
      <c r="AK12" s="18">
        <v>33</v>
      </c>
      <c r="AL12" s="18">
        <v>34</v>
      </c>
      <c r="AM12" s="18">
        <v>35</v>
      </c>
      <c r="AN12" s="18">
        <v>36</v>
      </c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</row>
    <row r="13" spans="1:54" s="34" customFormat="1" ht="66.75" customHeight="1">
      <c r="A13" s="22" t="s">
        <v>68</v>
      </c>
      <c r="B13" s="23">
        <v>3</v>
      </c>
      <c r="C13" s="24">
        <v>12</v>
      </c>
      <c r="D13" s="25" t="s">
        <v>69</v>
      </c>
      <c r="E13" s="26">
        <v>90</v>
      </c>
      <c r="F13" s="26">
        <v>36</v>
      </c>
      <c r="G13" s="26"/>
      <c r="H13" s="27">
        <v>18</v>
      </c>
      <c r="I13" s="27"/>
      <c r="J13" s="27">
        <v>1</v>
      </c>
      <c r="K13" s="27"/>
      <c r="L13" s="27">
        <v>1</v>
      </c>
      <c r="M13" s="27"/>
      <c r="N13" s="27"/>
      <c r="O13" s="27"/>
      <c r="P13" s="27"/>
      <c r="Q13" s="27"/>
      <c r="R13" s="27">
        <v>2</v>
      </c>
      <c r="S13" s="27">
        <v>1</v>
      </c>
      <c r="T13" s="27">
        <v>1</v>
      </c>
      <c r="U13" s="27"/>
      <c r="V13" s="27">
        <v>18</v>
      </c>
      <c r="W13" s="27"/>
      <c r="X13" s="27"/>
      <c r="Y13" s="27"/>
      <c r="Z13" s="28">
        <v>1</v>
      </c>
      <c r="AA13" s="29">
        <f>IF(F13*Z13=0,"    ",F13*Z13)</f>
        <v>36</v>
      </c>
      <c r="AB13" s="30" t="str">
        <f>IF(G13*S13=0,"    ",G13*S13)</f>
        <v xml:space="preserve">    </v>
      </c>
      <c r="AC13" s="30">
        <f>IF((H13*T13)=0," ",H13*T13)</f>
        <v>18</v>
      </c>
      <c r="AD13" s="30" t="str">
        <f>IF((I13*R13)=0," ",0.25*I13*R13)</f>
        <v xml:space="preserve"> </v>
      </c>
      <c r="AE13" s="31">
        <f>IF(J13*(V13+X13)=0,"    ",0.33*J13*(V13+X13))</f>
        <v>5.94</v>
      </c>
      <c r="AF13" s="31" t="str">
        <f>IF((K13*R13)=0," ",2*K13*R13)</f>
        <v xml:space="preserve"> </v>
      </c>
      <c r="AG13" s="31">
        <f>IF(L13*(V13+X13)=0,"     ",0.25*L13*(V13+X13))</f>
        <v>4.5</v>
      </c>
      <c r="AH13" s="31" t="str">
        <f>IF(M13*(V13+X13)=0," ",M13*(V13+X13))</f>
        <v xml:space="preserve"> </v>
      </c>
      <c r="AI13" s="31" t="str">
        <f>IF(N13*(V13+X13)=0," ",N13*(V13+X13))</f>
        <v xml:space="preserve"> </v>
      </c>
      <c r="AJ13" s="31" t="str">
        <f>IF(O13*(V13+X13)=0," ",0.5*O13*(V13+X13))</f>
        <v xml:space="preserve"> </v>
      </c>
      <c r="AK13" s="31" t="str">
        <f>IF(P13*(V13+X13)=0," ",0.33*P13*(V13+X13))</f>
        <v xml:space="preserve"> </v>
      </c>
      <c r="AL13" s="31" t="str">
        <f>IF(Q13*(V13+X13)=0," ",0.25*Q13*(V13+X13))</f>
        <v xml:space="preserve"> </v>
      </c>
      <c r="AM13" s="31">
        <f>IF((2*J13*R13+0.06*E13*(V13/25+X13/25))=0," ",(2*J13*R13+0.06*E13*(V13/25+X13/25)))</f>
        <v>7.8879999999999999</v>
      </c>
      <c r="AN13" s="32">
        <f>SUM(AA13:AM13)</f>
        <v>72.328000000000003</v>
      </c>
      <c r="AO13" s="33"/>
      <c r="AP13" s="33"/>
      <c r="AQ13" s="33"/>
      <c r="AR13" s="33"/>
      <c r="AS13" s="33"/>
      <c r="AT13" s="33"/>
      <c r="AU13" s="33"/>
    </row>
    <row r="14" spans="1:54" s="34" customFormat="1" ht="66.75" customHeight="1">
      <c r="A14" s="22" t="s">
        <v>68</v>
      </c>
      <c r="B14" s="23">
        <v>4</v>
      </c>
      <c r="C14" s="35">
        <v>19</v>
      </c>
      <c r="D14" s="36" t="s">
        <v>70</v>
      </c>
      <c r="E14" s="37">
        <v>90</v>
      </c>
      <c r="F14" s="26">
        <v>18</v>
      </c>
      <c r="G14" s="26"/>
      <c r="H14" s="27">
        <v>36</v>
      </c>
      <c r="I14" s="27"/>
      <c r="J14" s="27">
        <v>1</v>
      </c>
      <c r="K14" s="27"/>
      <c r="L14" s="27">
        <v>1</v>
      </c>
      <c r="M14" s="27"/>
      <c r="N14" s="27"/>
      <c r="O14" s="27"/>
      <c r="P14" s="27"/>
      <c r="Q14" s="27"/>
      <c r="R14" s="27">
        <v>2</v>
      </c>
      <c r="S14" s="27">
        <v>1</v>
      </c>
      <c r="T14" s="27">
        <v>2</v>
      </c>
      <c r="U14" s="27"/>
      <c r="V14" s="27">
        <v>20</v>
      </c>
      <c r="W14" s="27"/>
      <c r="X14" s="27"/>
      <c r="Y14" s="27"/>
      <c r="Z14" s="28">
        <v>1</v>
      </c>
      <c r="AA14" s="29">
        <f>IF(F14*Z14=0,"    ",F14*Z14)</f>
        <v>18</v>
      </c>
      <c r="AB14" s="30" t="str">
        <f>IF(G14*S14=0,"    ",G14*S14)</f>
        <v xml:space="preserve">    </v>
      </c>
      <c r="AC14" s="30">
        <f>IF((H14*T14)=0," ",H14*T14)</f>
        <v>72</v>
      </c>
      <c r="AD14" s="30" t="str">
        <f>IF((I14*R14)=0," ",0.25*I14*R14)</f>
        <v xml:space="preserve"> </v>
      </c>
      <c r="AE14" s="31">
        <f>IF(J14*(V14+X14)=0,"    ",0.33*J14*(V14+X14))</f>
        <v>6.6000000000000005</v>
      </c>
      <c r="AF14" s="31" t="str">
        <f>IF((K14*R14)=0," ",2*K14*R14)</f>
        <v xml:space="preserve"> </v>
      </c>
      <c r="AG14" s="31">
        <f>IF(L14*(V14+X14)=0,"     ",0.25*L14*(V14+X14))</f>
        <v>5</v>
      </c>
      <c r="AH14" s="31" t="str">
        <f>IF(M14*(V14+X14)=0," ",M14*(V14+X14))</f>
        <v xml:space="preserve"> </v>
      </c>
      <c r="AI14" s="31" t="str">
        <f>IF(N14*(V14+X14)=0," ",N14*(V14+X14))</f>
        <v xml:space="preserve"> </v>
      </c>
      <c r="AJ14" s="31" t="str">
        <f>IF(O14*(V14+X14)=0," ",0.5*O14*(V14+X14))</f>
        <v xml:space="preserve"> </v>
      </c>
      <c r="AK14" s="31" t="str">
        <f>IF(P14*(V14+X14)=0," ",0.33*P14*(V14+X14))</f>
        <v xml:space="preserve"> </v>
      </c>
      <c r="AL14" s="31" t="str">
        <f>IF(Q14*(V14+X14)=0," ",0.25*Q14*(V14+X14))</f>
        <v xml:space="preserve"> </v>
      </c>
      <c r="AM14" s="31">
        <f>IF((2*J14*R14+0.06*E14*(V14/25+X14/25))=0," ",(2*J14*R14+0.06*E14*(V14/25+X14/25)))</f>
        <v>8.32</v>
      </c>
      <c r="AN14" s="32">
        <f>SUM(AA14:AM14)</f>
        <v>109.91999999999999</v>
      </c>
      <c r="AO14" s="33"/>
      <c r="AP14" s="33"/>
      <c r="AQ14" s="33"/>
      <c r="AR14" s="33"/>
      <c r="AS14" s="33"/>
      <c r="AT14" s="33"/>
      <c r="AU14" s="33"/>
    </row>
    <row r="15" spans="1:54" s="34" customFormat="1" ht="66.75" customHeight="1">
      <c r="A15" s="22" t="s">
        <v>23</v>
      </c>
      <c r="B15" s="23">
        <v>1</v>
      </c>
      <c r="C15" s="35">
        <v>1</v>
      </c>
      <c r="D15" s="36" t="s">
        <v>71</v>
      </c>
      <c r="E15" s="37">
        <v>25</v>
      </c>
      <c r="F15" s="26"/>
      <c r="G15" s="26">
        <v>27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>
        <v>2</v>
      </c>
      <c r="S15" s="27">
        <v>1</v>
      </c>
      <c r="T15" s="27">
        <v>4</v>
      </c>
      <c r="U15" s="27"/>
      <c r="V15" s="27">
        <v>40</v>
      </c>
      <c r="W15" s="27">
        <v>1</v>
      </c>
      <c r="X15" s="27"/>
      <c r="Y15" s="27"/>
      <c r="Z15" s="28">
        <v>1</v>
      </c>
      <c r="AA15" s="29" t="str">
        <f>IF(F15*Z15=0,"    ",F15*Z15)</f>
        <v xml:space="preserve">    </v>
      </c>
      <c r="AB15" s="30">
        <f>IF(G15*S15=0,"    ",G15*S15)</f>
        <v>27</v>
      </c>
      <c r="AC15" s="30" t="str">
        <f>IF((H15*T15)=0," ",H15*T15)</f>
        <v xml:space="preserve"> </v>
      </c>
      <c r="AD15" s="30" t="str">
        <f>IF((I15*R15)=0," ",0.25*I15*R15)</f>
        <v xml:space="preserve"> </v>
      </c>
      <c r="AE15" s="31" t="str">
        <f>IF(J15*(V15+X15)=0,"    ",0.33*J15*(V15+X15))</f>
        <v xml:space="preserve">    </v>
      </c>
      <c r="AF15" s="31" t="str">
        <f>IF((K15*R15)=0," ",2*K15*R15)</f>
        <v xml:space="preserve"> </v>
      </c>
      <c r="AG15" s="31" t="str">
        <f>IF(L15*(V15+X15)=0,"     ",0.25*L15*(V15+X15))</f>
        <v xml:space="preserve">     </v>
      </c>
      <c r="AH15" s="31" t="str">
        <f>IF(M15*(V15+X15)=0," ",M15*(V15+X15))</f>
        <v xml:space="preserve"> </v>
      </c>
      <c r="AI15" s="31" t="str">
        <f>IF(N15*(V15+X15)=0," ",N15*(V15+X15))</f>
        <v xml:space="preserve"> </v>
      </c>
      <c r="AJ15" s="31" t="str">
        <f>IF(O15*(V15+X15)=0," ",0.5*O15*(V15+X15))</f>
        <v xml:space="preserve"> </v>
      </c>
      <c r="AK15" s="31" t="str">
        <f>IF(P15*(V15+X15)=0," ",0.33*P15*(V15+X15))</f>
        <v xml:space="preserve"> </v>
      </c>
      <c r="AL15" s="31" t="str">
        <f>IF(Q15*(V15+X15)=0," ",0.25*Q15*(V15+X15))</f>
        <v xml:space="preserve"> </v>
      </c>
      <c r="AM15" s="31">
        <f>IF((2*J15*R15+0.06*E15*(V15/25+X15/25))=0," ",(2*J15*R15+0.06*E15*(V15/25+X15/25)))</f>
        <v>2.4000000000000004</v>
      </c>
      <c r="AN15" s="32">
        <f>SUM(AA15:AM15)</f>
        <v>29.4</v>
      </c>
      <c r="AO15" s="33"/>
      <c r="AP15" s="33"/>
      <c r="AQ15" s="33"/>
      <c r="AR15" s="33"/>
      <c r="AS15" s="33"/>
      <c r="AT15" s="33"/>
      <c r="AU15" s="33"/>
    </row>
    <row r="16" spans="1:54" s="34" customFormat="1" ht="66.75" customHeight="1">
      <c r="A16" s="22" t="s">
        <v>73</v>
      </c>
      <c r="B16" s="23">
        <v>3</v>
      </c>
      <c r="C16" s="24">
        <v>16</v>
      </c>
      <c r="D16" s="25" t="s">
        <v>74</v>
      </c>
      <c r="E16" s="26">
        <v>30</v>
      </c>
      <c r="F16" s="26"/>
      <c r="G16" s="26"/>
      <c r="H16" s="27">
        <v>18</v>
      </c>
      <c r="I16" s="27"/>
      <c r="J16" s="27"/>
      <c r="K16" s="27"/>
      <c r="L16" s="27"/>
      <c r="M16" s="27"/>
      <c r="N16" s="27"/>
      <c r="O16" s="27"/>
      <c r="P16" s="27"/>
      <c r="Q16" s="27"/>
      <c r="R16" s="27">
        <v>2</v>
      </c>
      <c r="S16" s="27">
        <v>1</v>
      </c>
      <c r="T16" s="27">
        <v>1</v>
      </c>
      <c r="U16" s="27"/>
      <c r="V16" s="27">
        <v>18</v>
      </c>
      <c r="W16" s="27"/>
      <c r="X16" s="27"/>
      <c r="Y16" s="27"/>
      <c r="Z16" s="28">
        <v>1</v>
      </c>
      <c r="AA16" s="29" t="str">
        <f>IF(F16*Z16=0,"    ",F16*Z16)</f>
        <v xml:space="preserve">    </v>
      </c>
      <c r="AB16" s="30" t="str">
        <f>IF(G16*S16=0,"    ",G16*S16)</f>
        <v xml:space="preserve">    </v>
      </c>
      <c r="AC16" s="30">
        <f>IF((H16*T16)=0," ",H16*T16)</f>
        <v>18</v>
      </c>
      <c r="AD16" s="30" t="str">
        <f>IF((I16*R16)=0," ",0.25*I16*R16)</f>
        <v xml:space="preserve"> </v>
      </c>
      <c r="AE16" s="31" t="str">
        <f>IF(J16*(V16+X16)=0,"    ",0.33*J16*(V16+X16))</f>
        <v xml:space="preserve">    </v>
      </c>
      <c r="AF16" s="31" t="str">
        <f>IF((K16*R16)=0," ",2*K16*R16)</f>
        <v xml:space="preserve"> </v>
      </c>
      <c r="AG16" s="31" t="str">
        <f>IF(L16*(V16+X16)=0,"     ",0.25*L16*(V16+X16))</f>
        <v xml:space="preserve">     </v>
      </c>
      <c r="AH16" s="31" t="str">
        <f>IF(M16*(V16+X16)=0," ",M16*(V16+X16))</f>
        <v xml:space="preserve"> </v>
      </c>
      <c r="AI16" s="31" t="str">
        <f>IF(N16*(V16+X16)=0," ",N16*(V16+X16))</f>
        <v xml:space="preserve"> </v>
      </c>
      <c r="AJ16" s="31" t="str">
        <f>IF(O16*(V16+X16)=0," ",0.5*O16*(V16+X16))</f>
        <v xml:space="preserve"> </v>
      </c>
      <c r="AK16" s="31" t="str">
        <f>IF(P16*(V16+X16)=0," ",0.33*P16*(V16+X16))</f>
        <v xml:space="preserve"> </v>
      </c>
      <c r="AL16" s="31" t="str">
        <f>IF(Q16*(V16+X16)=0," ",0.25*Q16*(V16+X16))</f>
        <v xml:space="preserve"> </v>
      </c>
      <c r="AM16" s="31">
        <f>IF((2*J16*R16+0.06*E16*(V16/25+X16/25))=0," ",(2*J16*R16+0.06*E16*(V16/25+X16/25)))</f>
        <v>1.2959999999999998</v>
      </c>
      <c r="AN16" s="32">
        <f t="shared" ref="AN16:AN77" si="0">SUM(AA16:AM16)</f>
        <v>19.295999999999999</v>
      </c>
      <c r="AO16" s="33"/>
      <c r="AP16" s="33"/>
      <c r="AQ16" s="33"/>
      <c r="AR16" s="33"/>
      <c r="AS16" s="33"/>
      <c r="AT16" s="33"/>
      <c r="AU16" s="33"/>
    </row>
    <row r="17" spans="1:47" s="34" customFormat="1" ht="66.75" customHeight="1">
      <c r="A17" s="22" t="s">
        <v>68</v>
      </c>
      <c r="B17" s="23">
        <v>5</v>
      </c>
      <c r="C17" s="35">
        <v>21</v>
      </c>
      <c r="D17" s="38" t="s">
        <v>75</v>
      </c>
      <c r="E17" s="37">
        <v>150</v>
      </c>
      <c r="F17" s="26">
        <v>36</v>
      </c>
      <c r="G17" s="26"/>
      <c r="H17" s="27">
        <v>36</v>
      </c>
      <c r="I17" s="27"/>
      <c r="J17" s="27">
        <v>1</v>
      </c>
      <c r="K17" s="27"/>
      <c r="L17" s="27">
        <v>1</v>
      </c>
      <c r="M17" s="27"/>
      <c r="N17" s="27"/>
      <c r="O17" s="27"/>
      <c r="P17" s="27"/>
      <c r="Q17" s="27"/>
      <c r="R17" s="27">
        <v>2</v>
      </c>
      <c r="S17" s="27">
        <v>1</v>
      </c>
      <c r="T17" s="27">
        <v>1</v>
      </c>
      <c r="U17" s="27"/>
      <c r="V17" s="27">
        <v>10</v>
      </c>
      <c r="W17" s="27"/>
      <c r="X17" s="27"/>
      <c r="Y17" s="27"/>
      <c r="Z17" s="28">
        <v>1</v>
      </c>
      <c r="AA17" s="29">
        <f t="shared" ref="AA17:AA83" si="1">IF(F17*Z17=0,"    ",F17*Z17)</f>
        <v>36</v>
      </c>
      <c r="AB17" s="30" t="str">
        <f t="shared" ref="AB17:AB83" si="2">IF(G17*S17=0,"    ",G17*S17)</f>
        <v xml:space="preserve">    </v>
      </c>
      <c r="AC17" s="30">
        <f t="shared" ref="AC17:AC83" si="3">IF((H17*T17)=0," ",H17*T17)</f>
        <v>36</v>
      </c>
      <c r="AD17" s="30" t="str">
        <f t="shared" ref="AD17:AD83" si="4">IF((I17*R17)=0," ",0.25*I17*R17)</f>
        <v xml:space="preserve"> </v>
      </c>
      <c r="AE17" s="31">
        <f t="shared" ref="AE17:AE83" si="5">IF(J17*(V17+X17)=0,"    ",0.33*J17*(V17+X17))</f>
        <v>3.3000000000000003</v>
      </c>
      <c r="AF17" s="31" t="str">
        <f t="shared" ref="AF17:AF83" si="6">IF((K17*R17)=0," ",2*K17*R17)</f>
        <v xml:space="preserve"> </v>
      </c>
      <c r="AG17" s="31">
        <f t="shared" ref="AG17:AG83" si="7">IF(L17*(V17+X17)=0,"     ",0.25*L17*(V17+X17))</f>
        <v>2.5</v>
      </c>
      <c r="AH17" s="31" t="str">
        <f t="shared" ref="AH17:AH83" si="8">IF(M17*(V17+X17)=0," ",M17*(V17+X17))</f>
        <v xml:space="preserve"> </v>
      </c>
      <c r="AI17" s="31" t="str">
        <f t="shared" ref="AI17:AI83" si="9">IF(N17*(V17+X17)=0," ",N17*(V17+X17))</f>
        <v xml:space="preserve"> </v>
      </c>
      <c r="AJ17" s="31" t="str">
        <f t="shared" ref="AJ17:AJ83" si="10">IF(O17*(V17+X17)=0," ",0.5*O17*(V17+X17))</f>
        <v xml:space="preserve"> </v>
      </c>
      <c r="AK17" s="31" t="str">
        <f t="shared" ref="AK17:AK83" si="11">IF(P17*(V17+X17)=0," ",0.33*P17*(V17+X17))</f>
        <v xml:space="preserve"> </v>
      </c>
      <c r="AL17" s="31" t="str">
        <f t="shared" ref="AL17:AL83" si="12">IF(Q17*(V17+X17)=0," ",0.25*Q17*(V17+X17))</f>
        <v xml:space="preserve"> </v>
      </c>
      <c r="AM17" s="31">
        <f t="shared" ref="AM17:AM83" si="13">IF((2*J17*R17+0.06*E17*(V17/25+X17/25))=0," ",(2*J17*R17+0.06*E17*(V17/25+X17/25)))</f>
        <v>7.6</v>
      </c>
      <c r="AN17" s="32">
        <f t="shared" si="0"/>
        <v>85.399999999999991</v>
      </c>
      <c r="AO17" s="33"/>
      <c r="AP17" s="33"/>
      <c r="AQ17" s="33"/>
      <c r="AR17" s="33"/>
      <c r="AS17" s="33"/>
      <c r="AT17" s="33"/>
      <c r="AU17" s="33"/>
    </row>
    <row r="18" spans="1:47" s="34" customFormat="1" ht="66.75" customHeight="1">
      <c r="A18" s="22" t="s">
        <v>68</v>
      </c>
      <c r="B18" s="23">
        <v>6</v>
      </c>
      <c r="C18" s="35">
        <v>30</v>
      </c>
      <c r="D18" s="38" t="s">
        <v>76</v>
      </c>
      <c r="E18" s="37">
        <v>135</v>
      </c>
      <c r="F18" s="26">
        <v>2</v>
      </c>
      <c r="G18" s="26"/>
      <c r="H18" s="27">
        <v>2</v>
      </c>
      <c r="I18" s="27">
        <v>50</v>
      </c>
      <c r="J18" s="27"/>
      <c r="K18" s="27">
        <v>1</v>
      </c>
      <c r="L18" s="27">
        <v>1</v>
      </c>
      <c r="M18" s="27"/>
      <c r="N18" s="27"/>
      <c r="O18" s="27"/>
      <c r="P18" s="27"/>
      <c r="Q18" s="27"/>
      <c r="R18" s="27">
        <v>1</v>
      </c>
      <c r="S18" s="27">
        <v>1</v>
      </c>
      <c r="T18" s="27">
        <v>1</v>
      </c>
      <c r="U18" s="27"/>
      <c r="V18" s="27">
        <v>1</v>
      </c>
      <c r="W18" s="27">
        <v>1</v>
      </c>
      <c r="X18" s="27"/>
      <c r="Y18" s="27"/>
      <c r="Z18" s="28">
        <v>1</v>
      </c>
      <c r="AA18" s="29">
        <f t="shared" si="1"/>
        <v>2</v>
      </c>
      <c r="AB18" s="30" t="str">
        <f t="shared" si="2"/>
        <v xml:space="preserve">    </v>
      </c>
      <c r="AC18" s="30">
        <f t="shared" si="3"/>
        <v>2</v>
      </c>
      <c r="AD18" s="30">
        <f t="shared" si="4"/>
        <v>12.5</v>
      </c>
      <c r="AE18" s="31" t="str">
        <f t="shared" si="5"/>
        <v xml:space="preserve">    </v>
      </c>
      <c r="AF18" s="31">
        <f t="shared" si="6"/>
        <v>2</v>
      </c>
      <c r="AG18" s="31">
        <f t="shared" si="7"/>
        <v>0.25</v>
      </c>
      <c r="AH18" s="31" t="str">
        <f t="shared" si="8"/>
        <v xml:space="preserve"> </v>
      </c>
      <c r="AI18" s="31" t="str">
        <f t="shared" si="9"/>
        <v xml:space="preserve"> </v>
      </c>
      <c r="AJ18" s="31" t="str">
        <f t="shared" si="10"/>
        <v xml:space="preserve"> </v>
      </c>
      <c r="AK18" s="31" t="str">
        <f t="shared" si="11"/>
        <v xml:space="preserve"> </v>
      </c>
      <c r="AL18" s="31" t="str">
        <f t="shared" si="12"/>
        <v xml:space="preserve"> </v>
      </c>
      <c r="AM18" s="31">
        <f t="shared" si="13"/>
        <v>0.32400000000000001</v>
      </c>
      <c r="AN18" s="32">
        <f t="shared" si="0"/>
        <v>19.074000000000002</v>
      </c>
      <c r="AO18" s="33"/>
      <c r="AP18" s="33"/>
      <c r="AQ18" s="33"/>
      <c r="AR18" s="33"/>
      <c r="AS18" s="33"/>
      <c r="AT18" s="33"/>
      <c r="AU18" s="33"/>
    </row>
    <row r="19" spans="1:47" s="40" customFormat="1" ht="66.75" customHeight="1">
      <c r="A19" s="22" t="s">
        <v>68</v>
      </c>
      <c r="B19" s="23">
        <v>6</v>
      </c>
      <c r="C19" s="35">
        <v>31</v>
      </c>
      <c r="D19" s="38" t="s">
        <v>77</v>
      </c>
      <c r="E19" s="37">
        <v>45</v>
      </c>
      <c r="F19" s="26"/>
      <c r="G19" s="26"/>
      <c r="H19" s="27"/>
      <c r="I19" s="27"/>
      <c r="J19" s="27"/>
      <c r="K19" s="27"/>
      <c r="L19" s="27"/>
      <c r="M19" s="27"/>
      <c r="N19" s="27">
        <v>4</v>
      </c>
      <c r="O19" s="27"/>
      <c r="P19" s="27"/>
      <c r="Q19" s="27"/>
      <c r="R19" s="27">
        <v>1</v>
      </c>
      <c r="S19" s="27">
        <v>1</v>
      </c>
      <c r="T19" s="27">
        <v>1</v>
      </c>
      <c r="U19" s="27"/>
      <c r="V19" s="27">
        <v>1</v>
      </c>
      <c r="W19" s="27">
        <v>1</v>
      </c>
      <c r="X19" s="27"/>
      <c r="Y19" s="27"/>
      <c r="Z19" s="28"/>
      <c r="AA19" s="29" t="str">
        <f t="shared" si="1"/>
        <v xml:space="preserve">    </v>
      </c>
      <c r="AB19" s="30" t="str">
        <f t="shared" si="2"/>
        <v xml:space="preserve">    </v>
      </c>
      <c r="AC19" s="30" t="str">
        <f t="shared" si="3"/>
        <v xml:space="preserve"> </v>
      </c>
      <c r="AD19" s="30" t="str">
        <f t="shared" si="4"/>
        <v xml:space="preserve"> </v>
      </c>
      <c r="AE19" s="31" t="str">
        <f t="shared" si="5"/>
        <v xml:space="preserve">    </v>
      </c>
      <c r="AF19" s="31" t="str">
        <f t="shared" si="6"/>
        <v xml:space="preserve"> </v>
      </c>
      <c r="AG19" s="31" t="str">
        <f t="shared" si="7"/>
        <v xml:space="preserve">     </v>
      </c>
      <c r="AH19" s="31" t="str">
        <f t="shared" si="8"/>
        <v xml:space="preserve"> </v>
      </c>
      <c r="AI19" s="31">
        <f t="shared" si="9"/>
        <v>4</v>
      </c>
      <c r="AJ19" s="31" t="str">
        <f t="shared" si="10"/>
        <v xml:space="preserve"> </v>
      </c>
      <c r="AK19" s="31" t="str">
        <f t="shared" si="11"/>
        <v xml:space="preserve"> </v>
      </c>
      <c r="AL19" s="31" t="str">
        <f t="shared" si="12"/>
        <v xml:space="preserve"> </v>
      </c>
      <c r="AM19" s="31">
        <f t="shared" si="13"/>
        <v>0.10799999999999998</v>
      </c>
      <c r="AN19" s="32">
        <f t="shared" si="0"/>
        <v>4.1079999999999997</v>
      </c>
      <c r="AO19" s="39"/>
      <c r="AP19" s="39"/>
      <c r="AQ19" s="39"/>
      <c r="AR19" s="39"/>
      <c r="AS19" s="39"/>
      <c r="AT19" s="39"/>
      <c r="AU19" s="39"/>
    </row>
    <row r="20" spans="1:47" s="34" customFormat="1" ht="66.75" customHeight="1">
      <c r="A20" s="22" t="s">
        <v>68</v>
      </c>
      <c r="B20" s="23">
        <v>5</v>
      </c>
      <c r="C20" s="24">
        <v>27</v>
      </c>
      <c r="D20" s="41" t="s">
        <v>79</v>
      </c>
      <c r="E20" s="26">
        <v>90</v>
      </c>
      <c r="F20" s="26">
        <v>36</v>
      </c>
      <c r="G20" s="26"/>
      <c r="H20" s="27">
        <v>18</v>
      </c>
      <c r="I20" s="27"/>
      <c r="J20" s="27">
        <v>1</v>
      </c>
      <c r="K20" s="27"/>
      <c r="L20" s="27">
        <v>1</v>
      </c>
      <c r="M20" s="27"/>
      <c r="N20" s="27"/>
      <c r="O20" s="27">
        <v>1</v>
      </c>
      <c r="P20" s="27"/>
      <c r="Q20" s="27"/>
      <c r="R20" s="27">
        <v>2</v>
      </c>
      <c r="S20" s="27">
        <v>1</v>
      </c>
      <c r="T20" s="27">
        <v>1</v>
      </c>
      <c r="U20" s="27"/>
      <c r="V20" s="27">
        <v>10</v>
      </c>
      <c r="W20" s="27"/>
      <c r="X20" s="27"/>
      <c r="Y20" s="27"/>
      <c r="Z20" s="28">
        <v>1</v>
      </c>
      <c r="AA20" s="29">
        <f t="shared" si="1"/>
        <v>36</v>
      </c>
      <c r="AB20" s="30" t="str">
        <f t="shared" si="2"/>
        <v xml:space="preserve">    </v>
      </c>
      <c r="AC20" s="30">
        <f t="shared" si="3"/>
        <v>18</v>
      </c>
      <c r="AD20" s="30" t="str">
        <f t="shared" si="4"/>
        <v xml:space="preserve"> </v>
      </c>
      <c r="AE20" s="31">
        <f t="shared" si="5"/>
        <v>3.3000000000000003</v>
      </c>
      <c r="AF20" s="31" t="str">
        <f t="shared" si="6"/>
        <v xml:space="preserve"> </v>
      </c>
      <c r="AG20" s="31">
        <f t="shared" si="7"/>
        <v>2.5</v>
      </c>
      <c r="AH20" s="31" t="str">
        <f t="shared" si="8"/>
        <v xml:space="preserve"> </v>
      </c>
      <c r="AI20" s="31" t="str">
        <f t="shared" si="9"/>
        <v xml:space="preserve"> </v>
      </c>
      <c r="AJ20" s="31">
        <f t="shared" si="10"/>
        <v>5</v>
      </c>
      <c r="AK20" s="31" t="str">
        <f t="shared" si="11"/>
        <v xml:space="preserve"> </v>
      </c>
      <c r="AL20" s="31" t="str">
        <f t="shared" si="12"/>
        <v xml:space="preserve"> </v>
      </c>
      <c r="AM20" s="31">
        <f t="shared" si="13"/>
        <v>6.16</v>
      </c>
      <c r="AN20" s="32">
        <f t="shared" si="0"/>
        <v>70.959999999999994</v>
      </c>
      <c r="AO20" s="33"/>
      <c r="AP20" s="33"/>
      <c r="AQ20" s="33"/>
      <c r="AR20" s="33"/>
      <c r="AS20" s="33"/>
      <c r="AT20" s="33"/>
      <c r="AU20" s="33"/>
    </row>
    <row r="21" spans="1:47" s="34" customFormat="1" ht="66.75" customHeight="1">
      <c r="A21" s="42" t="s">
        <v>80</v>
      </c>
      <c r="B21" s="43">
        <v>2</v>
      </c>
      <c r="C21" s="35">
        <v>4</v>
      </c>
      <c r="D21" s="36" t="s">
        <v>81</v>
      </c>
      <c r="E21" s="37">
        <v>120</v>
      </c>
      <c r="F21" s="26">
        <v>36</v>
      </c>
      <c r="G21" s="26">
        <v>18</v>
      </c>
      <c r="H21" s="27"/>
      <c r="I21" s="27"/>
      <c r="J21" s="27"/>
      <c r="K21" s="27">
        <v>1</v>
      </c>
      <c r="L21" s="27">
        <v>1</v>
      </c>
      <c r="M21" s="27"/>
      <c r="N21" s="27"/>
      <c r="O21" s="27">
        <v>1</v>
      </c>
      <c r="P21" s="27"/>
      <c r="Q21" s="27"/>
      <c r="R21" s="27">
        <v>2</v>
      </c>
      <c r="S21" s="27">
        <v>2</v>
      </c>
      <c r="T21" s="27">
        <v>2</v>
      </c>
      <c r="U21" s="27"/>
      <c r="V21" s="27">
        <v>27</v>
      </c>
      <c r="W21" s="27">
        <v>3</v>
      </c>
      <c r="X21" s="27"/>
      <c r="Y21" s="27"/>
      <c r="Z21" s="28">
        <v>1</v>
      </c>
      <c r="AA21" s="29">
        <f t="shared" si="1"/>
        <v>36</v>
      </c>
      <c r="AB21" s="30">
        <f t="shared" si="2"/>
        <v>36</v>
      </c>
      <c r="AC21" s="30" t="str">
        <f t="shared" si="3"/>
        <v xml:space="preserve"> </v>
      </c>
      <c r="AD21" s="30" t="str">
        <f t="shared" si="4"/>
        <v xml:space="preserve"> </v>
      </c>
      <c r="AE21" s="31" t="str">
        <f t="shared" si="5"/>
        <v xml:space="preserve">    </v>
      </c>
      <c r="AF21" s="31">
        <f t="shared" si="6"/>
        <v>4</v>
      </c>
      <c r="AG21" s="31">
        <f t="shared" si="7"/>
        <v>6.75</v>
      </c>
      <c r="AH21" s="31" t="str">
        <f t="shared" si="8"/>
        <v xml:space="preserve"> </v>
      </c>
      <c r="AI21" s="31" t="str">
        <f t="shared" si="9"/>
        <v xml:space="preserve"> </v>
      </c>
      <c r="AJ21" s="31">
        <f t="shared" si="10"/>
        <v>13.5</v>
      </c>
      <c r="AK21" s="31" t="str">
        <f t="shared" si="11"/>
        <v xml:space="preserve"> </v>
      </c>
      <c r="AL21" s="31" t="str">
        <f t="shared" si="12"/>
        <v xml:space="preserve"> </v>
      </c>
      <c r="AM21" s="31">
        <f t="shared" si="13"/>
        <v>7.7759999999999998</v>
      </c>
      <c r="AN21" s="32">
        <f t="shared" si="0"/>
        <v>104.026</v>
      </c>
      <c r="AO21" s="33"/>
      <c r="AP21" s="33"/>
      <c r="AQ21" s="33"/>
      <c r="AR21" s="33"/>
      <c r="AS21" s="33"/>
      <c r="AT21" s="33"/>
      <c r="AU21" s="33"/>
    </row>
    <row r="22" spans="1:47" s="34" customFormat="1" ht="66.75" customHeight="1">
      <c r="A22" s="22" t="s">
        <v>80</v>
      </c>
      <c r="B22" s="23">
        <v>2</v>
      </c>
      <c r="C22" s="24">
        <v>4</v>
      </c>
      <c r="D22" s="25" t="s">
        <v>84</v>
      </c>
      <c r="E22" s="26">
        <v>75</v>
      </c>
      <c r="F22" s="26">
        <v>36</v>
      </c>
      <c r="G22" s="26"/>
      <c r="H22" s="27">
        <v>18</v>
      </c>
      <c r="I22" s="27"/>
      <c r="J22" s="27">
        <v>1</v>
      </c>
      <c r="K22" s="27"/>
      <c r="L22" s="27">
        <v>1</v>
      </c>
      <c r="M22" s="27"/>
      <c r="N22" s="27"/>
      <c r="O22" s="27">
        <v>1</v>
      </c>
      <c r="P22" s="27"/>
      <c r="Q22" s="27"/>
      <c r="R22" s="27">
        <v>2</v>
      </c>
      <c r="S22" s="27">
        <v>2</v>
      </c>
      <c r="T22" s="27">
        <v>2</v>
      </c>
      <c r="U22" s="27"/>
      <c r="V22" s="27">
        <v>27</v>
      </c>
      <c r="W22" s="27">
        <v>3</v>
      </c>
      <c r="X22" s="27"/>
      <c r="Y22" s="27"/>
      <c r="Z22" s="28">
        <v>1</v>
      </c>
      <c r="AA22" s="29">
        <f t="shared" ref="AA22" si="14">IF(F22*Z22=0,"    ",F22*Z22)</f>
        <v>36</v>
      </c>
      <c r="AB22" s="30" t="str">
        <f t="shared" ref="AB22" si="15">IF(G22*S22=0,"    ",G22*S22)</f>
        <v xml:space="preserve">    </v>
      </c>
      <c r="AC22" s="30">
        <f t="shared" ref="AC22" si="16">IF((H22*T22)=0," ",H22*T22)</f>
        <v>36</v>
      </c>
      <c r="AD22" s="30" t="str">
        <f t="shared" ref="AD22" si="17">IF((I22*R22)=0," ",0.25*I22*R22)</f>
        <v xml:space="preserve"> </v>
      </c>
      <c r="AE22" s="31">
        <f t="shared" ref="AE22" si="18">IF(J22*(V22+X22)=0,"    ",0.33*J22*(V22+X22))</f>
        <v>8.91</v>
      </c>
      <c r="AF22" s="31" t="str">
        <f t="shared" ref="AF22" si="19">IF((K22*R22)=0," ",2*K22*R22)</f>
        <v xml:space="preserve"> </v>
      </c>
      <c r="AG22" s="31">
        <f t="shared" ref="AG22" si="20">IF(L22*(V22+X22)=0,"     ",0.25*L22*(V22+X22))</f>
        <v>6.75</v>
      </c>
      <c r="AH22" s="31" t="str">
        <f t="shared" ref="AH22" si="21">IF(M22*(V22+X22)=0," ",M22*(V22+X22))</f>
        <v xml:space="preserve"> </v>
      </c>
      <c r="AI22" s="31" t="str">
        <f t="shared" ref="AI22" si="22">IF(N22*(V22+X22)=0," ",N22*(V22+X22))</f>
        <v xml:space="preserve"> </v>
      </c>
      <c r="AJ22" s="31">
        <f t="shared" ref="AJ22" si="23">IF(O22*(V22+X22)=0," ",0.5*O22*(V22+X22))</f>
        <v>13.5</v>
      </c>
      <c r="AK22" s="31" t="str">
        <f t="shared" ref="AK22" si="24">IF(P22*(V22+X22)=0," ",0.33*P22*(V22+X22))</f>
        <v xml:space="preserve"> </v>
      </c>
      <c r="AL22" s="31" t="str">
        <f t="shared" ref="AL22" si="25">IF(Q22*(V22+X22)=0," ",0.25*Q22*(V22+X22))</f>
        <v xml:space="preserve"> </v>
      </c>
      <c r="AM22" s="31">
        <f t="shared" ref="AM22" si="26">IF((2*J22*R22+0.06*E22*(V22/25+X22/25))=0," ",(2*J22*R22+0.06*E22*(V22/25+X22/25)))</f>
        <v>8.86</v>
      </c>
      <c r="AN22" s="32">
        <f t="shared" ref="AN22" si="27">SUM(AA22:AM22)</f>
        <v>110.02</v>
      </c>
      <c r="AO22" s="33"/>
      <c r="AP22" s="33"/>
      <c r="AQ22" s="33"/>
      <c r="AR22" s="33"/>
      <c r="AS22" s="33"/>
      <c r="AT22" s="33"/>
      <c r="AU22" s="33"/>
    </row>
    <row r="23" spans="1:47" s="34" customFormat="1" ht="66.75" customHeight="1">
      <c r="A23" s="42" t="s">
        <v>80</v>
      </c>
      <c r="B23" s="43">
        <v>2</v>
      </c>
      <c r="C23" s="35">
        <v>5</v>
      </c>
      <c r="D23" s="36" t="s">
        <v>82</v>
      </c>
      <c r="E23" s="37">
        <v>120</v>
      </c>
      <c r="F23" s="26">
        <v>36</v>
      </c>
      <c r="G23" s="26">
        <v>18</v>
      </c>
      <c r="H23" s="27"/>
      <c r="I23" s="27"/>
      <c r="J23" s="27"/>
      <c r="K23" s="27">
        <v>1</v>
      </c>
      <c r="L23" s="27">
        <v>1</v>
      </c>
      <c r="M23" s="27"/>
      <c r="N23" s="27"/>
      <c r="O23" s="27">
        <v>1</v>
      </c>
      <c r="P23" s="27"/>
      <c r="Q23" s="27"/>
      <c r="R23" s="27">
        <v>2</v>
      </c>
      <c r="S23" s="27">
        <v>2</v>
      </c>
      <c r="T23" s="27">
        <v>2</v>
      </c>
      <c r="U23" s="27"/>
      <c r="V23" s="27">
        <v>27</v>
      </c>
      <c r="W23" s="27">
        <v>3</v>
      </c>
      <c r="X23" s="27"/>
      <c r="Y23" s="27"/>
      <c r="Z23" s="28">
        <v>1</v>
      </c>
      <c r="AA23" s="29">
        <f t="shared" si="1"/>
        <v>36</v>
      </c>
      <c r="AB23" s="30">
        <f t="shared" si="2"/>
        <v>36</v>
      </c>
      <c r="AC23" s="30" t="str">
        <f t="shared" si="3"/>
        <v xml:space="preserve"> </v>
      </c>
      <c r="AD23" s="30" t="str">
        <f t="shared" si="4"/>
        <v xml:space="preserve"> </v>
      </c>
      <c r="AE23" s="31" t="str">
        <f t="shared" si="5"/>
        <v xml:space="preserve">    </v>
      </c>
      <c r="AF23" s="31">
        <f t="shared" si="6"/>
        <v>4</v>
      </c>
      <c r="AG23" s="31">
        <f t="shared" si="7"/>
        <v>6.75</v>
      </c>
      <c r="AH23" s="31" t="str">
        <f t="shared" si="8"/>
        <v xml:space="preserve"> </v>
      </c>
      <c r="AI23" s="31" t="str">
        <f t="shared" si="9"/>
        <v xml:space="preserve"> </v>
      </c>
      <c r="AJ23" s="31">
        <f t="shared" si="10"/>
        <v>13.5</v>
      </c>
      <c r="AK23" s="31" t="str">
        <f t="shared" si="11"/>
        <v xml:space="preserve"> </v>
      </c>
      <c r="AL23" s="31" t="str">
        <f t="shared" si="12"/>
        <v xml:space="preserve"> </v>
      </c>
      <c r="AM23" s="31">
        <f t="shared" si="13"/>
        <v>7.7759999999999998</v>
      </c>
      <c r="AN23" s="32">
        <f t="shared" si="0"/>
        <v>104.026</v>
      </c>
      <c r="AO23" s="33"/>
      <c r="AP23" s="33"/>
      <c r="AQ23" s="33"/>
      <c r="AR23" s="33"/>
      <c r="AS23" s="33"/>
      <c r="AT23" s="33"/>
      <c r="AU23" s="33"/>
    </row>
    <row r="24" spans="1:47" s="34" customFormat="1" ht="66.75" customHeight="1">
      <c r="A24" s="22" t="s">
        <v>80</v>
      </c>
      <c r="B24" s="23">
        <v>2</v>
      </c>
      <c r="C24" s="24">
        <v>5</v>
      </c>
      <c r="D24" s="25" t="s">
        <v>85</v>
      </c>
      <c r="E24" s="26">
        <v>30</v>
      </c>
      <c r="F24" s="26">
        <v>36</v>
      </c>
      <c r="G24" s="26"/>
      <c r="H24" s="27"/>
      <c r="I24" s="27"/>
      <c r="J24" s="27">
        <v>1</v>
      </c>
      <c r="K24" s="27"/>
      <c r="L24" s="27">
        <v>1</v>
      </c>
      <c r="M24" s="27"/>
      <c r="N24" s="27"/>
      <c r="O24" s="27"/>
      <c r="P24" s="27"/>
      <c r="Q24" s="27"/>
      <c r="R24" s="27">
        <v>2</v>
      </c>
      <c r="S24" s="27">
        <v>2</v>
      </c>
      <c r="T24" s="27">
        <v>2</v>
      </c>
      <c r="U24" s="27"/>
      <c r="V24" s="27">
        <v>27</v>
      </c>
      <c r="W24" s="27">
        <v>3</v>
      </c>
      <c r="X24" s="27"/>
      <c r="Y24" s="27"/>
      <c r="Z24" s="28">
        <v>1</v>
      </c>
      <c r="AA24" s="29">
        <f t="shared" ref="AA24" si="28">IF(F24*Z24=0,"    ",F24*Z24)</f>
        <v>36</v>
      </c>
      <c r="AB24" s="30" t="str">
        <f t="shared" ref="AB24" si="29">IF(G24*S24=0,"    ",G24*S24)</f>
        <v xml:space="preserve">    </v>
      </c>
      <c r="AC24" s="30" t="str">
        <f t="shared" ref="AC24" si="30">IF((H24*T24)=0," ",H24*T24)</f>
        <v xml:space="preserve"> </v>
      </c>
      <c r="AD24" s="30" t="str">
        <f t="shared" ref="AD24" si="31">IF((I24*R24)=0," ",0.25*I24*R24)</f>
        <v xml:space="preserve"> </v>
      </c>
      <c r="AE24" s="31">
        <f t="shared" ref="AE24" si="32">IF(J24*(V24+X24)=0,"    ",0.33*J24*(V24+X24))</f>
        <v>8.91</v>
      </c>
      <c r="AF24" s="31" t="str">
        <f t="shared" ref="AF24" si="33">IF((K24*R24)=0," ",2*K24*R24)</f>
        <v xml:space="preserve"> </v>
      </c>
      <c r="AG24" s="31">
        <f t="shared" ref="AG24" si="34">IF(L24*(V24+X24)=0,"     ",0.25*L24*(V24+X24))</f>
        <v>6.75</v>
      </c>
      <c r="AH24" s="31" t="str">
        <f t="shared" ref="AH24" si="35">IF(M24*(V24+X24)=0," ",M24*(V24+X24))</f>
        <v xml:space="preserve"> </v>
      </c>
      <c r="AI24" s="31" t="str">
        <f t="shared" ref="AI24" si="36">IF(N24*(V24+X24)=0," ",N24*(V24+X24))</f>
        <v xml:space="preserve"> </v>
      </c>
      <c r="AJ24" s="31" t="str">
        <f t="shared" ref="AJ24" si="37">IF(O24*(V24+X24)=0," ",0.5*O24*(V24+X24))</f>
        <v xml:space="preserve"> </v>
      </c>
      <c r="AK24" s="31" t="str">
        <f t="shared" ref="AK24" si="38">IF(P24*(V24+X24)=0," ",0.33*P24*(V24+X24))</f>
        <v xml:space="preserve"> </v>
      </c>
      <c r="AL24" s="31" t="str">
        <f t="shared" ref="AL24" si="39">IF(Q24*(V24+X24)=0," ",0.25*Q24*(V24+X24))</f>
        <v xml:space="preserve"> </v>
      </c>
      <c r="AM24" s="31">
        <f t="shared" ref="AM24" si="40">IF((2*J24*R24+0.06*E24*(V24/25+X24/25))=0," ",(2*J24*R24+0.06*E24*(V24/25+X24/25)))</f>
        <v>5.944</v>
      </c>
      <c r="AN24" s="32">
        <f t="shared" ref="AN24" si="41">SUM(AA24:AM24)</f>
        <v>57.603999999999999</v>
      </c>
      <c r="AO24" s="33"/>
      <c r="AP24" s="33"/>
      <c r="AQ24" s="33"/>
      <c r="AR24" s="33"/>
      <c r="AS24" s="33"/>
      <c r="AT24" s="33"/>
      <c r="AU24" s="33"/>
    </row>
    <row r="25" spans="1:47" s="34" customFormat="1" ht="66.75" customHeight="1">
      <c r="A25" s="22" t="s">
        <v>80</v>
      </c>
      <c r="B25" s="23">
        <v>3</v>
      </c>
      <c r="C25" s="35">
        <v>13</v>
      </c>
      <c r="D25" s="36" t="s">
        <v>83</v>
      </c>
      <c r="E25" s="37">
        <v>105</v>
      </c>
      <c r="F25" s="26">
        <v>36</v>
      </c>
      <c r="G25" s="26">
        <v>18</v>
      </c>
      <c r="H25" s="27">
        <v>18</v>
      </c>
      <c r="I25" s="27"/>
      <c r="J25" s="27">
        <v>1</v>
      </c>
      <c r="K25" s="27"/>
      <c r="L25" s="27">
        <v>1</v>
      </c>
      <c r="M25" s="27"/>
      <c r="N25" s="27"/>
      <c r="O25" s="27"/>
      <c r="P25" s="27"/>
      <c r="Q25" s="27"/>
      <c r="R25" s="27">
        <v>2</v>
      </c>
      <c r="S25" s="27">
        <v>1</v>
      </c>
      <c r="T25" s="27">
        <v>1</v>
      </c>
      <c r="U25" s="27"/>
      <c r="V25" s="27">
        <v>18</v>
      </c>
      <c r="W25" s="27"/>
      <c r="X25" s="27"/>
      <c r="Y25" s="27"/>
      <c r="Z25" s="28">
        <v>1</v>
      </c>
      <c r="AA25" s="29">
        <f t="shared" si="1"/>
        <v>36</v>
      </c>
      <c r="AB25" s="30">
        <f t="shared" si="2"/>
        <v>18</v>
      </c>
      <c r="AC25" s="30">
        <f t="shared" si="3"/>
        <v>18</v>
      </c>
      <c r="AD25" s="30" t="str">
        <f t="shared" si="4"/>
        <v xml:space="preserve"> </v>
      </c>
      <c r="AE25" s="31">
        <f t="shared" si="5"/>
        <v>5.94</v>
      </c>
      <c r="AF25" s="31" t="str">
        <f t="shared" si="6"/>
        <v xml:space="preserve"> </v>
      </c>
      <c r="AG25" s="31">
        <f t="shared" si="7"/>
        <v>4.5</v>
      </c>
      <c r="AH25" s="31" t="str">
        <f t="shared" si="8"/>
        <v xml:space="preserve"> </v>
      </c>
      <c r="AI25" s="31" t="str">
        <f t="shared" si="9"/>
        <v xml:space="preserve"> </v>
      </c>
      <c r="AJ25" s="31" t="str">
        <f t="shared" si="10"/>
        <v xml:space="preserve"> </v>
      </c>
      <c r="AK25" s="31" t="str">
        <f t="shared" si="11"/>
        <v xml:space="preserve"> </v>
      </c>
      <c r="AL25" s="31" t="str">
        <f t="shared" si="12"/>
        <v xml:space="preserve"> </v>
      </c>
      <c r="AM25" s="31">
        <f t="shared" si="13"/>
        <v>8.5359999999999996</v>
      </c>
      <c r="AN25" s="32">
        <f t="shared" si="0"/>
        <v>90.975999999999999</v>
      </c>
      <c r="AO25" s="33"/>
      <c r="AP25" s="33"/>
      <c r="AQ25" s="33"/>
      <c r="AR25" s="33"/>
      <c r="AS25" s="33"/>
      <c r="AT25" s="33"/>
      <c r="AU25" s="33"/>
    </row>
    <row r="26" spans="1:47" s="34" customFormat="1" ht="66.75" customHeight="1">
      <c r="A26" s="22" t="s">
        <v>86</v>
      </c>
      <c r="B26" s="23">
        <v>2</v>
      </c>
      <c r="C26" s="35">
        <v>6</v>
      </c>
      <c r="D26" s="36" t="s">
        <v>87</v>
      </c>
      <c r="E26" s="37">
        <v>105</v>
      </c>
      <c r="F26" s="26">
        <v>27</v>
      </c>
      <c r="G26" s="26"/>
      <c r="H26" s="27">
        <v>36</v>
      </c>
      <c r="I26" s="27"/>
      <c r="J26" s="27">
        <v>1</v>
      </c>
      <c r="K26" s="27"/>
      <c r="L26" s="27">
        <v>1</v>
      </c>
      <c r="M26" s="27"/>
      <c r="N26" s="27"/>
      <c r="O26" s="27">
        <v>1</v>
      </c>
      <c r="P26" s="27"/>
      <c r="Q26" s="27"/>
      <c r="R26" s="27">
        <v>2</v>
      </c>
      <c r="S26" s="27">
        <v>2</v>
      </c>
      <c r="T26" s="27">
        <v>2</v>
      </c>
      <c r="U26" s="27"/>
      <c r="V26" s="27">
        <v>27</v>
      </c>
      <c r="W26" s="27">
        <v>3</v>
      </c>
      <c r="X26" s="27"/>
      <c r="Y26" s="27"/>
      <c r="Z26" s="28">
        <v>1</v>
      </c>
      <c r="AA26" s="29">
        <f t="shared" si="1"/>
        <v>27</v>
      </c>
      <c r="AB26" s="30" t="str">
        <f t="shared" si="2"/>
        <v xml:space="preserve">    </v>
      </c>
      <c r="AC26" s="30">
        <f t="shared" si="3"/>
        <v>72</v>
      </c>
      <c r="AD26" s="30" t="str">
        <f t="shared" si="4"/>
        <v xml:space="preserve"> </v>
      </c>
      <c r="AE26" s="31">
        <f t="shared" si="5"/>
        <v>8.91</v>
      </c>
      <c r="AF26" s="31" t="str">
        <f t="shared" si="6"/>
        <v xml:space="preserve"> </v>
      </c>
      <c r="AG26" s="31">
        <f t="shared" si="7"/>
        <v>6.75</v>
      </c>
      <c r="AH26" s="31" t="str">
        <f t="shared" si="8"/>
        <v xml:space="preserve"> </v>
      </c>
      <c r="AI26" s="31" t="str">
        <f t="shared" si="9"/>
        <v xml:space="preserve"> </v>
      </c>
      <c r="AJ26" s="31">
        <f t="shared" si="10"/>
        <v>13.5</v>
      </c>
      <c r="AK26" s="31" t="str">
        <f t="shared" si="11"/>
        <v xml:space="preserve"> </v>
      </c>
      <c r="AL26" s="31" t="str">
        <f t="shared" si="12"/>
        <v xml:space="preserve"> </v>
      </c>
      <c r="AM26" s="31">
        <f t="shared" si="13"/>
        <v>10.804</v>
      </c>
      <c r="AN26" s="32">
        <f t="shared" si="0"/>
        <v>138.964</v>
      </c>
      <c r="AO26" s="33"/>
      <c r="AP26" s="33"/>
      <c r="AQ26" s="33"/>
      <c r="AR26" s="33"/>
      <c r="AS26" s="33"/>
      <c r="AT26" s="33"/>
      <c r="AU26" s="33"/>
    </row>
    <row r="27" spans="1:47" s="34" customFormat="1" ht="66.75" customHeight="1">
      <c r="A27" s="22" t="s">
        <v>88</v>
      </c>
      <c r="B27" s="23">
        <v>3</v>
      </c>
      <c r="C27" s="35">
        <v>14</v>
      </c>
      <c r="D27" s="36" t="s">
        <v>89</v>
      </c>
      <c r="E27" s="37">
        <v>30</v>
      </c>
      <c r="F27" s="26"/>
      <c r="G27" s="26"/>
      <c r="H27" s="27">
        <v>36</v>
      </c>
      <c r="I27" s="27"/>
      <c r="J27" s="27"/>
      <c r="K27" s="27"/>
      <c r="L27" s="27"/>
      <c r="M27" s="27"/>
      <c r="N27" s="27"/>
      <c r="O27" s="27"/>
      <c r="P27" s="27"/>
      <c r="Q27" s="27"/>
      <c r="R27" s="27">
        <v>2</v>
      </c>
      <c r="S27" s="27">
        <v>1</v>
      </c>
      <c r="T27" s="44">
        <v>1</v>
      </c>
      <c r="U27" s="44"/>
      <c r="V27" s="44">
        <v>18</v>
      </c>
      <c r="W27" s="44"/>
      <c r="X27" s="44"/>
      <c r="Y27" s="44"/>
      <c r="Z27" s="45">
        <v>1</v>
      </c>
      <c r="AA27" s="29" t="str">
        <f t="shared" si="1"/>
        <v xml:space="preserve">    </v>
      </c>
      <c r="AB27" s="30" t="str">
        <f t="shared" si="2"/>
        <v xml:space="preserve">    </v>
      </c>
      <c r="AC27" s="30">
        <f t="shared" si="3"/>
        <v>36</v>
      </c>
      <c r="AD27" s="30" t="str">
        <f t="shared" si="4"/>
        <v xml:space="preserve"> </v>
      </c>
      <c r="AE27" s="31" t="str">
        <f t="shared" si="5"/>
        <v xml:space="preserve">    </v>
      </c>
      <c r="AF27" s="31" t="str">
        <f t="shared" si="6"/>
        <v xml:space="preserve"> </v>
      </c>
      <c r="AG27" s="31" t="str">
        <f t="shared" si="7"/>
        <v xml:space="preserve">     </v>
      </c>
      <c r="AH27" s="31" t="str">
        <f t="shared" si="8"/>
        <v xml:space="preserve"> </v>
      </c>
      <c r="AI27" s="31" t="str">
        <f t="shared" si="9"/>
        <v xml:space="preserve"> </v>
      </c>
      <c r="AJ27" s="31" t="str">
        <f t="shared" si="10"/>
        <v xml:space="preserve"> </v>
      </c>
      <c r="AK27" s="31" t="str">
        <f t="shared" si="11"/>
        <v xml:space="preserve"> </v>
      </c>
      <c r="AL27" s="31" t="str">
        <f t="shared" si="12"/>
        <v xml:space="preserve"> </v>
      </c>
      <c r="AM27" s="31">
        <f t="shared" si="13"/>
        <v>1.2959999999999998</v>
      </c>
      <c r="AN27" s="46">
        <f>SUM(AA27:AM27)</f>
        <v>37.295999999999999</v>
      </c>
      <c r="AO27" s="47"/>
      <c r="AP27" s="33"/>
      <c r="AQ27" s="33"/>
      <c r="AR27" s="33"/>
      <c r="AS27" s="33"/>
      <c r="AT27" s="33"/>
      <c r="AU27" s="33"/>
    </row>
    <row r="28" spans="1:47" s="34" customFormat="1" ht="66.75" customHeight="1">
      <c r="A28" s="22" t="s">
        <v>90</v>
      </c>
      <c r="B28" s="23">
        <v>3</v>
      </c>
      <c r="C28" s="24">
        <v>11</v>
      </c>
      <c r="D28" s="25" t="s">
        <v>91</v>
      </c>
      <c r="E28" s="26">
        <v>40</v>
      </c>
      <c r="F28" s="26"/>
      <c r="G28" s="26"/>
      <c r="H28" s="27">
        <v>36</v>
      </c>
      <c r="I28" s="27"/>
      <c r="J28" s="27"/>
      <c r="K28" s="27"/>
      <c r="L28" s="27"/>
      <c r="M28" s="27"/>
      <c r="N28" s="27"/>
      <c r="O28" s="27"/>
      <c r="P28" s="27"/>
      <c r="Q28" s="27"/>
      <c r="R28" s="27">
        <v>2</v>
      </c>
      <c r="S28" s="27">
        <v>1</v>
      </c>
      <c r="T28" s="27">
        <v>1</v>
      </c>
      <c r="U28" s="27"/>
      <c r="V28" s="27">
        <v>18</v>
      </c>
      <c r="W28" s="27"/>
      <c r="X28" s="27"/>
      <c r="Y28" s="27"/>
      <c r="Z28" s="28">
        <v>1</v>
      </c>
      <c r="AA28" s="29" t="str">
        <f t="shared" si="1"/>
        <v xml:space="preserve">    </v>
      </c>
      <c r="AB28" s="30" t="str">
        <f t="shared" si="2"/>
        <v xml:space="preserve">    </v>
      </c>
      <c r="AC28" s="30">
        <f t="shared" si="3"/>
        <v>36</v>
      </c>
      <c r="AD28" s="30" t="str">
        <f t="shared" si="4"/>
        <v xml:space="preserve"> </v>
      </c>
      <c r="AE28" s="31" t="str">
        <f t="shared" si="5"/>
        <v xml:space="preserve">    </v>
      </c>
      <c r="AF28" s="31" t="str">
        <f t="shared" si="6"/>
        <v xml:space="preserve"> </v>
      </c>
      <c r="AG28" s="31" t="str">
        <f t="shared" si="7"/>
        <v xml:space="preserve">     </v>
      </c>
      <c r="AH28" s="31" t="str">
        <f t="shared" si="8"/>
        <v xml:space="preserve"> </v>
      </c>
      <c r="AI28" s="31" t="str">
        <f t="shared" si="9"/>
        <v xml:space="preserve"> </v>
      </c>
      <c r="AJ28" s="31" t="str">
        <f t="shared" si="10"/>
        <v xml:space="preserve"> </v>
      </c>
      <c r="AK28" s="31" t="str">
        <f t="shared" si="11"/>
        <v xml:space="preserve"> </v>
      </c>
      <c r="AL28" s="31" t="str">
        <f t="shared" si="12"/>
        <v xml:space="preserve"> </v>
      </c>
      <c r="AM28" s="31">
        <f t="shared" si="13"/>
        <v>1.728</v>
      </c>
      <c r="AN28" s="46">
        <f>SUM(AA28:AM28)</f>
        <v>37.728000000000002</v>
      </c>
      <c r="AO28" s="47"/>
      <c r="AP28" s="33"/>
      <c r="AQ28" s="33"/>
      <c r="AR28" s="33"/>
      <c r="AS28" s="33"/>
      <c r="AT28" s="33"/>
      <c r="AU28" s="33"/>
    </row>
    <row r="29" spans="1:47" s="34" customFormat="1" ht="66.75" customHeight="1">
      <c r="A29" s="22" t="s">
        <v>90</v>
      </c>
      <c r="B29" s="23">
        <v>1</v>
      </c>
      <c r="C29" s="24">
        <v>1</v>
      </c>
      <c r="D29" s="25" t="s">
        <v>93</v>
      </c>
      <c r="E29" s="26">
        <v>40</v>
      </c>
      <c r="F29" s="26"/>
      <c r="G29" s="26"/>
      <c r="H29" s="27">
        <v>18</v>
      </c>
      <c r="I29" s="27"/>
      <c r="J29" s="27"/>
      <c r="K29" s="27"/>
      <c r="L29" s="27"/>
      <c r="M29" s="27"/>
      <c r="N29" s="27"/>
      <c r="O29" s="27">
        <v>1</v>
      </c>
      <c r="P29" s="27"/>
      <c r="Q29" s="27"/>
      <c r="R29" s="27">
        <v>2</v>
      </c>
      <c r="S29" s="27">
        <v>2</v>
      </c>
      <c r="T29" s="27">
        <v>4</v>
      </c>
      <c r="U29" s="27"/>
      <c r="V29" s="27">
        <v>40</v>
      </c>
      <c r="W29" s="27">
        <v>1</v>
      </c>
      <c r="X29" s="27"/>
      <c r="Y29" s="27"/>
      <c r="Z29" s="28">
        <v>1</v>
      </c>
      <c r="AA29" s="29" t="str">
        <f t="shared" si="1"/>
        <v xml:space="preserve">    </v>
      </c>
      <c r="AB29" s="30" t="str">
        <f t="shared" si="2"/>
        <v xml:space="preserve">    </v>
      </c>
      <c r="AC29" s="30">
        <f t="shared" si="3"/>
        <v>72</v>
      </c>
      <c r="AD29" s="30" t="str">
        <f t="shared" si="4"/>
        <v xml:space="preserve"> </v>
      </c>
      <c r="AE29" s="31" t="str">
        <f t="shared" si="5"/>
        <v xml:space="preserve">    </v>
      </c>
      <c r="AF29" s="31" t="str">
        <f t="shared" si="6"/>
        <v xml:space="preserve"> </v>
      </c>
      <c r="AG29" s="31" t="str">
        <f t="shared" si="7"/>
        <v xml:space="preserve">     </v>
      </c>
      <c r="AH29" s="31" t="str">
        <f t="shared" si="8"/>
        <v xml:space="preserve"> </v>
      </c>
      <c r="AI29" s="31" t="str">
        <f t="shared" si="9"/>
        <v xml:space="preserve"> </v>
      </c>
      <c r="AJ29" s="31">
        <f t="shared" si="10"/>
        <v>20</v>
      </c>
      <c r="AK29" s="31" t="str">
        <f t="shared" si="11"/>
        <v xml:space="preserve"> </v>
      </c>
      <c r="AL29" s="31" t="str">
        <f t="shared" si="12"/>
        <v xml:space="preserve"> </v>
      </c>
      <c r="AM29" s="31">
        <f t="shared" si="13"/>
        <v>3.84</v>
      </c>
      <c r="AN29" s="46">
        <f>SUM(AA29:AM29)</f>
        <v>95.84</v>
      </c>
      <c r="AO29" s="47"/>
      <c r="AP29" s="33"/>
      <c r="AQ29" s="33"/>
      <c r="AR29" s="33"/>
      <c r="AS29" s="33"/>
      <c r="AT29" s="33"/>
      <c r="AU29" s="33"/>
    </row>
    <row r="30" spans="1:47" s="34" customFormat="1" ht="66.75" customHeight="1">
      <c r="A30" s="22" t="s">
        <v>86</v>
      </c>
      <c r="B30" s="23">
        <v>4</v>
      </c>
      <c r="C30" s="24">
        <v>21</v>
      </c>
      <c r="D30" s="25" t="s">
        <v>94</v>
      </c>
      <c r="E30" s="26">
        <v>90</v>
      </c>
      <c r="F30" s="26">
        <v>36</v>
      </c>
      <c r="G30" s="26"/>
      <c r="H30" s="27">
        <v>18</v>
      </c>
      <c r="I30" s="27"/>
      <c r="J30" s="27"/>
      <c r="K30" s="27">
        <v>1</v>
      </c>
      <c r="L30" s="27">
        <v>1</v>
      </c>
      <c r="M30" s="27"/>
      <c r="N30" s="27"/>
      <c r="O30" s="27">
        <v>1</v>
      </c>
      <c r="P30" s="27"/>
      <c r="Q30" s="27"/>
      <c r="R30" s="27">
        <v>2</v>
      </c>
      <c r="S30" s="27">
        <v>1</v>
      </c>
      <c r="T30" s="27">
        <v>2</v>
      </c>
      <c r="U30" s="27"/>
      <c r="V30" s="27">
        <v>20</v>
      </c>
      <c r="W30" s="27"/>
      <c r="X30" s="27"/>
      <c r="Y30" s="27"/>
      <c r="Z30" s="28">
        <v>1</v>
      </c>
      <c r="AA30" s="29">
        <f t="shared" si="1"/>
        <v>36</v>
      </c>
      <c r="AB30" s="30" t="str">
        <f t="shared" si="2"/>
        <v xml:space="preserve">    </v>
      </c>
      <c r="AC30" s="30">
        <f t="shared" si="3"/>
        <v>36</v>
      </c>
      <c r="AD30" s="30" t="str">
        <f t="shared" si="4"/>
        <v xml:space="preserve"> </v>
      </c>
      <c r="AE30" s="31" t="str">
        <f t="shared" si="5"/>
        <v xml:space="preserve">    </v>
      </c>
      <c r="AF30" s="31">
        <f t="shared" si="6"/>
        <v>4</v>
      </c>
      <c r="AG30" s="31">
        <f t="shared" si="7"/>
        <v>5</v>
      </c>
      <c r="AH30" s="31" t="str">
        <f t="shared" si="8"/>
        <v xml:space="preserve"> </v>
      </c>
      <c r="AI30" s="31" t="str">
        <f t="shared" si="9"/>
        <v xml:space="preserve"> </v>
      </c>
      <c r="AJ30" s="31">
        <f t="shared" si="10"/>
        <v>10</v>
      </c>
      <c r="AK30" s="31" t="str">
        <f t="shared" si="11"/>
        <v xml:space="preserve"> </v>
      </c>
      <c r="AL30" s="31" t="str">
        <f t="shared" si="12"/>
        <v xml:space="preserve"> </v>
      </c>
      <c r="AM30" s="31">
        <f t="shared" si="13"/>
        <v>4.3199999999999994</v>
      </c>
      <c r="AN30" s="32">
        <f t="shared" si="0"/>
        <v>95.32</v>
      </c>
      <c r="AO30" s="33"/>
      <c r="AP30" s="33"/>
      <c r="AQ30" s="33"/>
      <c r="AR30" s="33"/>
      <c r="AS30" s="33"/>
      <c r="AT30" s="33"/>
      <c r="AU30" s="33"/>
    </row>
    <row r="31" spans="1:47" s="34" customFormat="1" ht="66.75" customHeight="1">
      <c r="A31" s="48" t="s">
        <v>95</v>
      </c>
      <c r="B31" s="43">
        <v>2</v>
      </c>
      <c r="C31" s="35">
        <v>5</v>
      </c>
      <c r="D31" s="36" t="s">
        <v>82</v>
      </c>
      <c r="E31" s="37">
        <v>30</v>
      </c>
      <c r="F31" s="26"/>
      <c r="G31" s="26"/>
      <c r="H31" s="27">
        <v>18</v>
      </c>
      <c r="I31" s="27"/>
      <c r="J31" s="27"/>
      <c r="K31" s="27"/>
      <c r="L31" s="27"/>
      <c r="M31" s="27"/>
      <c r="N31" s="27"/>
      <c r="O31" s="27"/>
      <c r="P31" s="27"/>
      <c r="Q31" s="27"/>
      <c r="R31" s="27">
        <v>2</v>
      </c>
      <c r="S31" s="27">
        <v>2</v>
      </c>
      <c r="T31" s="27">
        <v>2</v>
      </c>
      <c r="U31" s="27"/>
      <c r="V31" s="27">
        <v>27</v>
      </c>
      <c r="W31" s="27">
        <v>3</v>
      </c>
      <c r="X31" s="27"/>
      <c r="Y31" s="27"/>
      <c r="Z31" s="28">
        <v>1</v>
      </c>
      <c r="AA31" s="29" t="str">
        <f t="shared" si="1"/>
        <v xml:space="preserve">    </v>
      </c>
      <c r="AB31" s="30" t="str">
        <f t="shared" si="2"/>
        <v xml:space="preserve">    </v>
      </c>
      <c r="AC31" s="30">
        <f t="shared" si="3"/>
        <v>36</v>
      </c>
      <c r="AD31" s="30" t="str">
        <f t="shared" si="4"/>
        <v xml:space="preserve"> </v>
      </c>
      <c r="AE31" s="31" t="str">
        <f t="shared" si="5"/>
        <v xml:space="preserve">    </v>
      </c>
      <c r="AF31" s="31" t="str">
        <f t="shared" si="6"/>
        <v xml:space="preserve"> </v>
      </c>
      <c r="AG31" s="31" t="str">
        <f t="shared" si="7"/>
        <v xml:space="preserve">     </v>
      </c>
      <c r="AH31" s="31" t="str">
        <f t="shared" si="8"/>
        <v xml:space="preserve"> </v>
      </c>
      <c r="AI31" s="31" t="str">
        <f t="shared" si="9"/>
        <v xml:space="preserve"> </v>
      </c>
      <c r="AJ31" s="31" t="str">
        <f t="shared" si="10"/>
        <v xml:space="preserve"> </v>
      </c>
      <c r="AK31" s="31" t="str">
        <f t="shared" si="11"/>
        <v xml:space="preserve"> </v>
      </c>
      <c r="AL31" s="31" t="str">
        <f t="shared" si="12"/>
        <v xml:space="preserve"> </v>
      </c>
      <c r="AM31" s="31">
        <f t="shared" si="13"/>
        <v>1.944</v>
      </c>
      <c r="AN31" s="32">
        <f>SUM(AA31:AM31)</f>
        <v>37.944000000000003</v>
      </c>
      <c r="AO31" s="33"/>
      <c r="AP31" s="33"/>
      <c r="AQ31" s="33"/>
      <c r="AR31" s="33"/>
      <c r="AS31" s="33"/>
      <c r="AT31" s="33"/>
      <c r="AU31" s="33"/>
    </row>
    <row r="32" spans="1:47" s="34" customFormat="1" ht="85.5" customHeight="1">
      <c r="A32" s="48" t="s">
        <v>96</v>
      </c>
      <c r="B32" s="23">
        <v>1</v>
      </c>
      <c r="C32" s="24">
        <v>3</v>
      </c>
      <c r="D32" s="25" t="s">
        <v>97</v>
      </c>
      <c r="E32" s="26">
        <v>40</v>
      </c>
      <c r="F32" s="26"/>
      <c r="G32" s="26"/>
      <c r="H32" s="27">
        <v>18</v>
      </c>
      <c r="I32" s="27"/>
      <c r="J32" s="27"/>
      <c r="K32" s="27"/>
      <c r="L32" s="27"/>
      <c r="M32" s="27"/>
      <c r="N32" s="27"/>
      <c r="O32" s="27"/>
      <c r="P32" s="27"/>
      <c r="Q32" s="27"/>
      <c r="R32" s="27">
        <v>2</v>
      </c>
      <c r="S32" s="27">
        <v>2</v>
      </c>
      <c r="T32" s="27">
        <v>4</v>
      </c>
      <c r="U32" s="27"/>
      <c r="V32" s="27">
        <v>40</v>
      </c>
      <c r="W32" s="27">
        <v>1</v>
      </c>
      <c r="X32" s="27"/>
      <c r="Y32" s="27"/>
      <c r="Z32" s="28">
        <v>1</v>
      </c>
      <c r="AA32" s="29" t="str">
        <f t="shared" si="1"/>
        <v xml:space="preserve">    </v>
      </c>
      <c r="AB32" s="30" t="str">
        <f t="shared" si="2"/>
        <v xml:space="preserve">    </v>
      </c>
      <c r="AC32" s="30">
        <f t="shared" si="3"/>
        <v>72</v>
      </c>
      <c r="AD32" s="30" t="str">
        <f t="shared" si="4"/>
        <v xml:space="preserve"> </v>
      </c>
      <c r="AE32" s="31" t="str">
        <f t="shared" si="5"/>
        <v xml:space="preserve">    </v>
      </c>
      <c r="AF32" s="31" t="str">
        <f t="shared" si="6"/>
        <v xml:space="preserve"> </v>
      </c>
      <c r="AG32" s="31" t="str">
        <f t="shared" si="7"/>
        <v xml:space="preserve">     </v>
      </c>
      <c r="AH32" s="31" t="str">
        <f t="shared" si="8"/>
        <v xml:space="preserve"> </v>
      </c>
      <c r="AI32" s="31" t="str">
        <f t="shared" si="9"/>
        <v xml:space="preserve"> </v>
      </c>
      <c r="AJ32" s="31" t="str">
        <f t="shared" si="10"/>
        <v xml:space="preserve"> </v>
      </c>
      <c r="AK32" s="31" t="str">
        <f t="shared" si="11"/>
        <v xml:space="preserve"> </v>
      </c>
      <c r="AL32" s="31" t="str">
        <f t="shared" si="12"/>
        <v xml:space="preserve"> </v>
      </c>
      <c r="AM32" s="31">
        <f t="shared" si="13"/>
        <v>3.84</v>
      </c>
      <c r="AN32" s="32">
        <f>SUM(AA32:AM32)</f>
        <v>75.84</v>
      </c>
      <c r="AO32" s="33"/>
      <c r="AP32" s="33"/>
      <c r="AQ32" s="33"/>
      <c r="AR32" s="33"/>
      <c r="AS32" s="33"/>
      <c r="AT32" s="33"/>
      <c r="AU32" s="33"/>
    </row>
    <row r="33" spans="1:47" s="34" customFormat="1" ht="66.75" customHeight="1">
      <c r="A33" s="22" t="s">
        <v>98</v>
      </c>
      <c r="B33" s="23">
        <v>2</v>
      </c>
      <c r="C33" s="35">
        <v>7</v>
      </c>
      <c r="D33" s="36" t="s">
        <v>99</v>
      </c>
      <c r="E33" s="37">
        <v>45</v>
      </c>
      <c r="F33" s="26"/>
      <c r="G33" s="26">
        <v>36</v>
      </c>
      <c r="H33" s="27">
        <v>18</v>
      </c>
      <c r="I33" s="27"/>
      <c r="J33" s="27"/>
      <c r="K33" s="27">
        <v>1</v>
      </c>
      <c r="L33" s="27"/>
      <c r="M33" s="27"/>
      <c r="N33" s="27"/>
      <c r="O33" s="27"/>
      <c r="P33" s="27"/>
      <c r="Q33" s="27"/>
      <c r="R33" s="27">
        <v>2</v>
      </c>
      <c r="S33" s="27">
        <v>2</v>
      </c>
      <c r="T33" s="27">
        <v>1</v>
      </c>
      <c r="U33" s="27"/>
      <c r="V33" s="27">
        <v>27</v>
      </c>
      <c r="W33" s="27">
        <v>3</v>
      </c>
      <c r="X33" s="27"/>
      <c r="Y33" s="27"/>
      <c r="Z33" s="28">
        <v>1</v>
      </c>
      <c r="AA33" s="29" t="str">
        <f t="shared" si="1"/>
        <v xml:space="preserve">    </v>
      </c>
      <c r="AB33" s="30">
        <f t="shared" si="2"/>
        <v>72</v>
      </c>
      <c r="AC33" s="30">
        <f t="shared" si="3"/>
        <v>18</v>
      </c>
      <c r="AD33" s="30" t="str">
        <f t="shared" si="4"/>
        <v xml:space="preserve"> </v>
      </c>
      <c r="AE33" s="31" t="str">
        <f t="shared" si="5"/>
        <v xml:space="preserve">    </v>
      </c>
      <c r="AF33" s="31">
        <f t="shared" si="6"/>
        <v>4</v>
      </c>
      <c r="AG33" s="31" t="str">
        <f t="shared" si="7"/>
        <v xml:space="preserve">     </v>
      </c>
      <c r="AH33" s="31" t="str">
        <f t="shared" si="8"/>
        <v xml:space="preserve"> </v>
      </c>
      <c r="AI33" s="31" t="str">
        <f t="shared" si="9"/>
        <v xml:space="preserve"> </v>
      </c>
      <c r="AJ33" s="31" t="str">
        <f t="shared" si="10"/>
        <v xml:space="preserve"> </v>
      </c>
      <c r="AK33" s="31" t="str">
        <f t="shared" si="11"/>
        <v xml:space="preserve"> </v>
      </c>
      <c r="AL33" s="31" t="str">
        <f t="shared" si="12"/>
        <v xml:space="preserve"> </v>
      </c>
      <c r="AM33" s="31">
        <f t="shared" si="13"/>
        <v>2.9159999999999999</v>
      </c>
      <c r="AN33" s="32">
        <f t="shared" si="0"/>
        <v>96.915999999999997</v>
      </c>
      <c r="AO33" s="33"/>
      <c r="AP33" s="33"/>
      <c r="AQ33" s="33"/>
      <c r="AR33" s="33"/>
      <c r="AS33" s="33"/>
      <c r="AT33" s="33"/>
      <c r="AU33" s="33"/>
    </row>
    <row r="34" spans="1:47" s="34" customFormat="1" ht="66.75" customHeight="1">
      <c r="A34" s="22" t="s">
        <v>98</v>
      </c>
      <c r="B34" s="23">
        <v>2</v>
      </c>
      <c r="C34" s="35">
        <v>7</v>
      </c>
      <c r="D34" s="36" t="s">
        <v>99</v>
      </c>
      <c r="E34" s="37">
        <v>15</v>
      </c>
      <c r="F34" s="26"/>
      <c r="G34" s="26"/>
      <c r="H34" s="27"/>
      <c r="I34" s="27"/>
      <c r="J34" s="27"/>
      <c r="K34" s="27"/>
      <c r="L34" s="27">
        <v>1</v>
      </c>
      <c r="M34" s="27"/>
      <c r="N34" s="27"/>
      <c r="O34" s="27"/>
      <c r="P34" s="27"/>
      <c r="Q34" s="27"/>
      <c r="R34" s="27">
        <v>1</v>
      </c>
      <c r="S34" s="27">
        <v>1</v>
      </c>
      <c r="T34" s="27">
        <v>1</v>
      </c>
      <c r="U34" s="27"/>
      <c r="V34" s="27">
        <v>27</v>
      </c>
      <c r="W34" s="27">
        <v>3</v>
      </c>
      <c r="X34" s="27"/>
      <c r="Y34" s="27"/>
      <c r="Z34" s="28">
        <v>1</v>
      </c>
      <c r="AA34" s="29" t="str">
        <f>IF(F34*Z34=0,"    ",F34*Z34)</f>
        <v xml:space="preserve">    </v>
      </c>
      <c r="AB34" s="30" t="str">
        <f>IF(G34*S34=0,"    ",G34*S34)</f>
        <v xml:space="preserve">    </v>
      </c>
      <c r="AC34" s="30" t="str">
        <f>IF((H34*T34)=0," ",H34*T34)</f>
        <v xml:space="preserve"> </v>
      </c>
      <c r="AD34" s="30" t="str">
        <f>IF((I34*R34)=0," ",0.25*I34*R34)</f>
        <v xml:space="preserve"> </v>
      </c>
      <c r="AE34" s="31" t="str">
        <f>IF(J34*(V34+X34)=0,"    ",0.33*J34*(V34+X34))</f>
        <v xml:space="preserve">    </v>
      </c>
      <c r="AF34" s="31" t="str">
        <f>IF((K34*R34)=0," ",2*K34*R34)</f>
        <v xml:space="preserve"> </v>
      </c>
      <c r="AG34" s="31">
        <f>IF(L34*(V34+X34)=0,"     ",0.25*L34*(V34+X34))</f>
        <v>6.75</v>
      </c>
      <c r="AH34" s="31" t="str">
        <f>IF(M34*(V34+X34)=0," ",M34*(V34+X34))</f>
        <v xml:space="preserve"> </v>
      </c>
      <c r="AI34" s="31" t="str">
        <f>IF(N34*(V34+X34)=0," ",N34*(V34+X34))</f>
        <v xml:space="preserve"> </v>
      </c>
      <c r="AJ34" s="31" t="str">
        <f>IF(O34*(V34+X34)=0," ",0.5*O34*(V34+X34))</f>
        <v xml:space="preserve"> </v>
      </c>
      <c r="AK34" s="31" t="str">
        <f>IF(P34*(V34+X34)=0," ",0.33*P34*(V34+X34))</f>
        <v xml:space="preserve"> </v>
      </c>
      <c r="AL34" s="31" t="str">
        <f>IF(Q34*(V34+X34)=0," ",0.25*Q34*(V34+X34))</f>
        <v xml:space="preserve"> </v>
      </c>
      <c r="AM34" s="31">
        <f>IF((2*J34*R34+0.06*E34*(V34/25+X34/25))=0," ",(2*J34*R34+0.06*E34*(V34/25+X34/25)))</f>
        <v>0.97199999999999998</v>
      </c>
      <c r="AN34" s="32">
        <f>SUM(AA34:AM34)</f>
        <v>7.7219999999999995</v>
      </c>
      <c r="AO34" s="33"/>
      <c r="AP34" s="33"/>
      <c r="AQ34" s="33"/>
      <c r="AR34" s="33"/>
      <c r="AS34" s="33"/>
      <c r="AT34" s="33"/>
      <c r="AU34" s="33"/>
    </row>
    <row r="35" spans="1:47" s="34" customFormat="1" ht="66.75" customHeight="1">
      <c r="A35" s="22" t="s">
        <v>98</v>
      </c>
      <c r="B35" s="23">
        <v>2</v>
      </c>
      <c r="C35" s="35">
        <v>7</v>
      </c>
      <c r="D35" s="36" t="s">
        <v>99</v>
      </c>
      <c r="E35" s="37">
        <v>30</v>
      </c>
      <c r="F35" s="26"/>
      <c r="G35" s="26"/>
      <c r="H35" s="27">
        <v>18</v>
      </c>
      <c r="I35" s="27"/>
      <c r="J35" s="27"/>
      <c r="K35" s="27"/>
      <c r="L35" s="27"/>
      <c r="M35" s="27"/>
      <c r="N35" s="27"/>
      <c r="O35" s="27"/>
      <c r="P35" s="27"/>
      <c r="Q35" s="27"/>
      <c r="R35" s="27">
        <v>1</v>
      </c>
      <c r="S35" s="27">
        <v>1</v>
      </c>
      <c r="T35" s="27">
        <v>1</v>
      </c>
      <c r="U35" s="27"/>
      <c r="V35" s="27">
        <v>27</v>
      </c>
      <c r="W35" s="27">
        <v>3</v>
      </c>
      <c r="X35" s="27"/>
      <c r="Y35" s="27"/>
      <c r="Z35" s="28">
        <v>1</v>
      </c>
      <c r="AA35" s="29" t="str">
        <f>IF(F35*Z35=0,"    ",F35*Z35)</f>
        <v xml:space="preserve">    </v>
      </c>
      <c r="AB35" s="30" t="str">
        <f>IF(G35*S35=0,"    ",G35*S35)</f>
        <v xml:space="preserve">    </v>
      </c>
      <c r="AC35" s="30">
        <f>IF((H35*T35)=0," ",H35*T35)</f>
        <v>18</v>
      </c>
      <c r="AD35" s="30" t="str">
        <f>IF((I35*R35)=0," ",0.25*I35*R35)</f>
        <v xml:space="preserve"> </v>
      </c>
      <c r="AE35" s="31" t="str">
        <f>IF(J35*(V35+X35)=0,"    ",0.33*J35*(V35+X35))</f>
        <v xml:space="preserve">    </v>
      </c>
      <c r="AF35" s="31" t="str">
        <f>IF((K35*R35)=0," ",2*K35*R35)</f>
        <v xml:space="preserve"> </v>
      </c>
      <c r="AG35" s="31" t="str">
        <f>IF(L35*(V35+X35)=0,"     ",0.25*L35*(V35+X35))</f>
        <v xml:space="preserve">     </v>
      </c>
      <c r="AH35" s="31" t="str">
        <f>IF(M35*(V35+X35)=0," ",M35*(V35+X35))</f>
        <v xml:space="preserve"> </v>
      </c>
      <c r="AI35" s="31" t="str">
        <f>IF(N35*(V35+X35)=0," ",N35*(V35+X35))</f>
        <v xml:space="preserve"> </v>
      </c>
      <c r="AJ35" s="31" t="str">
        <f>IF(O35*(V35+X35)=0," ",0.5*O35*(V35+X35))</f>
        <v xml:space="preserve"> </v>
      </c>
      <c r="AK35" s="31" t="str">
        <f>IF(P35*(V35+X35)=0," ",0.33*P35*(V35+X35))</f>
        <v xml:space="preserve"> </v>
      </c>
      <c r="AL35" s="31" t="str">
        <f>IF(Q35*(V35+X35)=0," ",0.25*Q35*(V35+X35))</f>
        <v xml:space="preserve"> </v>
      </c>
      <c r="AM35" s="31">
        <f>IF((2*J35*R35+0.06*E35*(V35/25+X35/25))=0," ",(2*J35*R35+0.06*E35*(V35/25+X35/25)))</f>
        <v>1.944</v>
      </c>
      <c r="AN35" s="32">
        <f>SUM(AA35:AM35)</f>
        <v>19.943999999999999</v>
      </c>
      <c r="AO35" s="33"/>
      <c r="AP35" s="33"/>
      <c r="AQ35" s="33"/>
      <c r="AR35" s="33"/>
      <c r="AS35" s="33"/>
      <c r="AT35" s="33"/>
      <c r="AU35" s="33"/>
    </row>
    <row r="36" spans="1:47" s="34" customFormat="1" ht="66.75" customHeight="1">
      <c r="A36" s="22" t="s">
        <v>98</v>
      </c>
      <c r="B36" s="23">
        <v>2</v>
      </c>
      <c r="C36" s="24">
        <v>6</v>
      </c>
      <c r="D36" s="25" t="s">
        <v>100</v>
      </c>
      <c r="E36" s="26">
        <v>105</v>
      </c>
      <c r="F36" s="26">
        <v>45</v>
      </c>
      <c r="G36" s="26"/>
      <c r="H36" s="27">
        <v>18</v>
      </c>
      <c r="I36" s="27"/>
      <c r="J36" s="27">
        <v>1</v>
      </c>
      <c r="K36" s="27"/>
      <c r="L36" s="27">
        <v>1</v>
      </c>
      <c r="M36" s="27"/>
      <c r="N36" s="27"/>
      <c r="O36" s="27">
        <v>1</v>
      </c>
      <c r="P36" s="27"/>
      <c r="Q36" s="27"/>
      <c r="R36" s="27">
        <v>2</v>
      </c>
      <c r="S36" s="27">
        <v>2</v>
      </c>
      <c r="T36" s="27">
        <v>2</v>
      </c>
      <c r="U36" s="27"/>
      <c r="V36" s="27">
        <v>27</v>
      </c>
      <c r="W36" s="27">
        <v>3</v>
      </c>
      <c r="X36" s="27"/>
      <c r="Y36" s="27"/>
      <c r="Z36" s="28">
        <v>1</v>
      </c>
      <c r="AA36" s="29">
        <f t="shared" si="1"/>
        <v>45</v>
      </c>
      <c r="AB36" s="30" t="str">
        <f t="shared" si="2"/>
        <v xml:space="preserve">    </v>
      </c>
      <c r="AC36" s="30">
        <f t="shared" si="3"/>
        <v>36</v>
      </c>
      <c r="AD36" s="30" t="str">
        <f t="shared" si="4"/>
        <v xml:space="preserve"> </v>
      </c>
      <c r="AE36" s="31">
        <f t="shared" si="5"/>
        <v>8.91</v>
      </c>
      <c r="AF36" s="31" t="str">
        <f t="shared" si="6"/>
        <v xml:space="preserve"> </v>
      </c>
      <c r="AG36" s="31">
        <f t="shared" si="7"/>
        <v>6.75</v>
      </c>
      <c r="AH36" s="31" t="str">
        <f t="shared" si="8"/>
        <v xml:space="preserve"> </v>
      </c>
      <c r="AI36" s="31" t="str">
        <f t="shared" si="9"/>
        <v xml:space="preserve"> </v>
      </c>
      <c r="AJ36" s="31">
        <f t="shared" si="10"/>
        <v>13.5</v>
      </c>
      <c r="AK36" s="31" t="str">
        <f t="shared" si="11"/>
        <v xml:space="preserve"> </v>
      </c>
      <c r="AL36" s="31" t="str">
        <f t="shared" si="12"/>
        <v xml:space="preserve"> </v>
      </c>
      <c r="AM36" s="31">
        <f t="shared" si="13"/>
        <v>10.804</v>
      </c>
      <c r="AN36" s="32">
        <f t="shared" si="0"/>
        <v>120.964</v>
      </c>
      <c r="AO36" s="33"/>
      <c r="AP36" s="33"/>
      <c r="AQ36" s="33"/>
      <c r="AR36" s="33"/>
      <c r="AS36" s="33"/>
      <c r="AT36" s="33"/>
      <c r="AU36" s="33"/>
    </row>
    <row r="37" spans="1:47" s="34" customFormat="1" ht="66.75" customHeight="1">
      <c r="A37" s="22" t="s">
        <v>98</v>
      </c>
      <c r="B37" s="23">
        <v>5</v>
      </c>
      <c r="C37" s="24">
        <v>22</v>
      </c>
      <c r="D37" s="41" t="s">
        <v>101</v>
      </c>
      <c r="E37" s="26">
        <v>90</v>
      </c>
      <c r="F37" s="26">
        <v>36</v>
      </c>
      <c r="G37" s="26"/>
      <c r="H37" s="27">
        <v>18</v>
      </c>
      <c r="I37" s="27"/>
      <c r="J37" s="27">
        <v>1</v>
      </c>
      <c r="K37" s="27"/>
      <c r="L37" s="27">
        <v>1</v>
      </c>
      <c r="M37" s="27"/>
      <c r="N37" s="27"/>
      <c r="O37" s="27">
        <v>1</v>
      </c>
      <c r="P37" s="27"/>
      <c r="Q37" s="27"/>
      <c r="R37" s="27">
        <v>2</v>
      </c>
      <c r="S37" s="27">
        <v>1</v>
      </c>
      <c r="T37" s="27">
        <v>1</v>
      </c>
      <c r="U37" s="27"/>
      <c r="V37" s="27">
        <v>10</v>
      </c>
      <c r="W37" s="27"/>
      <c r="X37" s="27"/>
      <c r="Y37" s="27"/>
      <c r="Z37" s="28">
        <v>1</v>
      </c>
      <c r="AA37" s="29">
        <f t="shared" si="1"/>
        <v>36</v>
      </c>
      <c r="AB37" s="30" t="str">
        <f t="shared" si="2"/>
        <v xml:space="preserve">    </v>
      </c>
      <c r="AC37" s="30">
        <f t="shared" si="3"/>
        <v>18</v>
      </c>
      <c r="AD37" s="30" t="str">
        <f t="shared" si="4"/>
        <v xml:space="preserve"> </v>
      </c>
      <c r="AE37" s="31">
        <f t="shared" si="5"/>
        <v>3.3000000000000003</v>
      </c>
      <c r="AF37" s="31" t="str">
        <f t="shared" si="6"/>
        <v xml:space="preserve"> </v>
      </c>
      <c r="AG37" s="31">
        <f t="shared" si="7"/>
        <v>2.5</v>
      </c>
      <c r="AH37" s="31" t="str">
        <f t="shared" si="8"/>
        <v xml:space="preserve"> </v>
      </c>
      <c r="AI37" s="31" t="str">
        <f t="shared" si="9"/>
        <v xml:space="preserve"> </v>
      </c>
      <c r="AJ37" s="31">
        <f t="shared" si="10"/>
        <v>5</v>
      </c>
      <c r="AK37" s="31" t="str">
        <f t="shared" si="11"/>
        <v xml:space="preserve"> </v>
      </c>
      <c r="AL37" s="31" t="str">
        <f t="shared" si="12"/>
        <v xml:space="preserve"> </v>
      </c>
      <c r="AM37" s="31">
        <f t="shared" si="13"/>
        <v>6.16</v>
      </c>
      <c r="AN37" s="32">
        <f t="shared" si="0"/>
        <v>70.959999999999994</v>
      </c>
      <c r="AO37" s="33"/>
      <c r="AP37" s="33"/>
      <c r="AQ37" s="33"/>
      <c r="AR37" s="33"/>
      <c r="AS37" s="33"/>
      <c r="AT37" s="33"/>
      <c r="AU37" s="33"/>
    </row>
    <row r="38" spans="1:47" s="34" customFormat="1" ht="66.75" customHeight="1">
      <c r="A38" s="22" t="s">
        <v>102</v>
      </c>
      <c r="B38" s="23">
        <v>1</v>
      </c>
      <c r="C38" s="24">
        <v>2</v>
      </c>
      <c r="D38" s="25" t="s">
        <v>103</v>
      </c>
      <c r="E38" s="26">
        <v>105</v>
      </c>
      <c r="F38" s="26">
        <v>9</v>
      </c>
      <c r="G38" s="26">
        <v>27</v>
      </c>
      <c r="H38" s="27">
        <v>18</v>
      </c>
      <c r="I38" s="27"/>
      <c r="J38" s="27"/>
      <c r="K38" s="27">
        <v>1</v>
      </c>
      <c r="L38" s="27"/>
      <c r="M38" s="27"/>
      <c r="N38" s="27"/>
      <c r="O38" s="27"/>
      <c r="P38" s="27"/>
      <c r="Q38" s="27"/>
      <c r="R38" s="27">
        <v>2</v>
      </c>
      <c r="S38" s="27">
        <v>2</v>
      </c>
      <c r="T38" s="27">
        <v>4</v>
      </c>
      <c r="U38" s="27"/>
      <c r="V38" s="27">
        <v>40</v>
      </c>
      <c r="W38" s="27">
        <v>1</v>
      </c>
      <c r="X38" s="27"/>
      <c r="Y38" s="27"/>
      <c r="Z38" s="28">
        <v>1</v>
      </c>
      <c r="AA38" s="29">
        <f t="shared" si="1"/>
        <v>9</v>
      </c>
      <c r="AB38" s="30">
        <f t="shared" si="2"/>
        <v>54</v>
      </c>
      <c r="AC38" s="30">
        <f t="shared" si="3"/>
        <v>72</v>
      </c>
      <c r="AD38" s="30" t="str">
        <f t="shared" si="4"/>
        <v xml:space="preserve"> </v>
      </c>
      <c r="AE38" s="31" t="str">
        <f t="shared" si="5"/>
        <v xml:space="preserve">    </v>
      </c>
      <c r="AF38" s="31">
        <f t="shared" si="6"/>
        <v>4</v>
      </c>
      <c r="AG38" s="31" t="str">
        <f t="shared" si="7"/>
        <v xml:space="preserve">     </v>
      </c>
      <c r="AH38" s="31" t="str">
        <f t="shared" si="8"/>
        <v xml:space="preserve"> </v>
      </c>
      <c r="AI38" s="31" t="str">
        <f t="shared" si="9"/>
        <v xml:space="preserve"> </v>
      </c>
      <c r="AJ38" s="31" t="str">
        <f t="shared" si="10"/>
        <v xml:space="preserve"> </v>
      </c>
      <c r="AK38" s="31" t="str">
        <f t="shared" si="11"/>
        <v xml:space="preserve"> </v>
      </c>
      <c r="AL38" s="31" t="str">
        <f t="shared" si="12"/>
        <v xml:space="preserve"> </v>
      </c>
      <c r="AM38" s="31">
        <f t="shared" si="13"/>
        <v>10.08</v>
      </c>
      <c r="AN38" s="32">
        <f t="shared" si="0"/>
        <v>149.08000000000001</v>
      </c>
      <c r="AO38" s="33"/>
      <c r="AP38" s="33"/>
      <c r="AQ38" s="33"/>
      <c r="AR38" s="33"/>
      <c r="AS38" s="33"/>
      <c r="AT38" s="33"/>
      <c r="AU38" s="33"/>
    </row>
    <row r="39" spans="1:47" s="34" customFormat="1" ht="66.75" customHeight="1">
      <c r="A39" s="22" t="s">
        <v>102</v>
      </c>
      <c r="B39" s="23">
        <v>3</v>
      </c>
      <c r="C39" s="24">
        <v>14</v>
      </c>
      <c r="D39" s="25" t="s">
        <v>104</v>
      </c>
      <c r="E39" s="26">
        <v>180</v>
      </c>
      <c r="F39" s="26">
        <v>54</v>
      </c>
      <c r="G39" s="26">
        <v>18</v>
      </c>
      <c r="H39" s="27">
        <v>36</v>
      </c>
      <c r="I39" s="27"/>
      <c r="J39" s="27"/>
      <c r="K39" s="27">
        <v>1</v>
      </c>
      <c r="L39" s="27">
        <v>1</v>
      </c>
      <c r="M39" s="27"/>
      <c r="N39" s="27"/>
      <c r="O39" s="27"/>
      <c r="P39" s="27"/>
      <c r="Q39" s="27"/>
      <c r="R39" s="27">
        <v>2</v>
      </c>
      <c r="S39" s="27">
        <v>1</v>
      </c>
      <c r="T39" s="27">
        <v>1</v>
      </c>
      <c r="U39" s="27"/>
      <c r="V39" s="27">
        <v>18</v>
      </c>
      <c r="W39" s="27"/>
      <c r="X39" s="27"/>
      <c r="Y39" s="27"/>
      <c r="Z39" s="28">
        <v>1</v>
      </c>
      <c r="AA39" s="29">
        <f t="shared" si="1"/>
        <v>54</v>
      </c>
      <c r="AB39" s="30">
        <f t="shared" si="2"/>
        <v>18</v>
      </c>
      <c r="AC39" s="30">
        <f t="shared" si="3"/>
        <v>36</v>
      </c>
      <c r="AD39" s="30" t="str">
        <f t="shared" si="4"/>
        <v xml:space="preserve"> </v>
      </c>
      <c r="AE39" s="31" t="str">
        <f t="shared" si="5"/>
        <v xml:space="preserve">    </v>
      </c>
      <c r="AF39" s="31">
        <f t="shared" si="6"/>
        <v>4</v>
      </c>
      <c r="AG39" s="31">
        <f t="shared" si="7"/>
        <v>4.5</v>
      </c>
      <c r="AH39" s="31" t="str">
        <f t="shared" si="8"/>
        <v xml:space="preserve"> </v>
      </c>
      <c r="AI39" s="31" t="str">
        <f t="shared" si="9"/>
        <v xml:space="preserve"> </v>
      </c>
      <c r="AJ39" s="31" t="str">
        <f t="shared" si="10"/>
        <v xml:space="preserve"> </v>
      </c>
      <c r="AK39" s="31" t="str">
        <f t="shared" si="11"/>
        <v xml:space="preserve"> </v>
      </c>
      <c r="AL39" s="31" t="str">
        <f t="shared" si="12"/>
        <v xml:space="preserve"> </v>
      </c>
      <c r="AM39" s="31">
        <f t="shared" si="13"/>
        <v>7.7759999999999989</v>
      </c>
      <c r="AN39" s="32">
        <f t="shared" si="0"/>
        <v>124.276</v>
      </c>
      <c r="AO39" s="33"/>
      <c r="AP39" s="33"/>
      <c r="AQ39" s="33"/>
      <c r="AR39" s="33"/>
      <c r="AS39" s="33"/>
      <c r="AT39" s="33"/>
      <c r="AU39" s="33"/>
    </row>
    <row r="40" spans="1:47" s="34" customFormat="1" ht="66.75" customHeight="1">
      <c r="A40" s="22" t="s">
        <v>102</v>
      </c>
      <c r="B40" s="23">
        <v>3</v>
      </c>
      <c r="C40" s="24">
        <v>15</v>
      </c>
      <c r="D40" s="25" t="s">
        <v>105</v>
      </c>
      <c r="E40" s="26">
        <v>30</v>
      </c>
      <c r="F40" s="26"/>
      <c r="G40" s="26"/>
      <c r="H40" s="27"/>
      <c r="I40" s="27"/>
      <c r="J40" s="27"/>
      <c r="K40" s="27"/>
      <c r="L40" s="27"/>
      <c r="M40" s="27"/>
      <c r="N40" s="27">
        <v>3</v>
      </c>
      <c r="O40" s="27"/>
      <c r="P40" s="27"/>
      <c r="Q40" s="27"/>
      <c r="R40" s="27">
        <v>2</v>
      </c>
      <c r="S40" s="27">
        <v>1</v>
      </c>
      <c r="T40" s="27">
        <v>1</v>
      </c>
      <c r="U40" s="27"/>
      <c r="V40" s="27">
        <v>18</v>
      </c>
      <c r="W40" s="27"/>
      <c r="X40" s="27"/>
      <c r="Y40" s="27"/>
      <c r="Z40" s="28"/>
      <c r="AA40" s="29" t="str">
        <f t="shared" si="1"/>
        <v xml:space="preserve">    </v>
      </c>
      <c r="AB40" s="30" t="str">
        <f t="shared" si="2"/>
        <v xml:space="preserve">    </v>
      </c>
      <c r="AC40" s="30" t="str">
        <f t="shared" si="3"/>
        <v xml:space="preserve"> </v>
      </c>
      <c r="AD40" s="30" t="str">
        <f t="shared" si="4"/>
        <v xml:space="preserve"> </v>
      </c>
      <c r="AE40" s="31" t="str">
        <f t="shared" si="5"/>
        <v xml:space="preserve">    </v>
      </c>
      <c r="AF40" s="31" t="str">
        <f t="shared" si="6"/>
        <v xml:space="preserve"> </v>
      </c>
      <c r="AG40" s="31" t="str">
        <f t="shared" si="7"/>
        <v xml:space="preserve">     </v>
      </c>
      <c r="AH40" s="31" t="str">
        <f t="shared" si="8"/>
        <v xml:space="preserve"> </v>
      </c>
      <c r="AI40" s="31">
        <f t="shared" si="9"/>
        <v>54</v>
      </c>
      <c r="AJ40" s="31" t="str">
        <f t="shared" si="10"/>
        <v xml:space="preserve"> </v>
      </c>
      <c r="AK40" s="31" t="str">
        <f t="shared" si="11"/>
        <v xml:space="preserve"> </v>
      </c>
      <c r="AL40" s="31" t="str">
        <f t="shared" si="12"/>
        <v xml:space="preserve"> </v>
      </c>
      <c r="AM40" s="31">
        <f t="shared" si="13"/>
        <v>1.2959999999999998</v>
      </c>
      <c r="AN40" s="32">
        <f t="shared" si="0"/>
        <v>55.295999999999999</v>
      </c>
      <c r="AO40" s="33"/>
      <c r="AP40" s="33"/>
      <c r="AQ40" s="33"/>
      <c r="AR40" s="33"/>
      <c r="AS40" s="33"/>
      <c r="AT40" s="33"/>
      <c r="AU40" s="33"/>
    </row>
    <row r="41" spans="1:47" s="34" customFormat="1" ht="66.75" customHeight="1">
      <c r="A41" s="22" t="s">
        <v>106</v>
      </c>
      <c r="B41" s="23">
        <v>4</v>
      </c>
      <c r="C41" s="35">
        <v>16</v>
      </c>
      <c r="D41" s="36" t="s">
        <v>107</v>
      </c>
      <c r="E41" s="37"/>
      <c r="F41" s="26"/>
      <c r="G41" s="26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>
        <v>2</v>
      </c>
      <c r="S41" s="27">
        <v>1</v>
      </c>
      <c r="T41" s="27">
        <v>2</v>
      </c>
      <c r="U41" s="27"/>
      <c r="V41" s="27">
        <v>20</v>
      </c>
      <c r="W41" s="27"/>
      <c r="X41" s="27"/>
      <c r="Y41" s="27"/>
      <c r="Z41" s="28"/>
      <c r="AA41" s="29" t="str">
        <f>IF(F41*Z41=0,"    ",F41*Z41)</f>
        <v xml:space="preserve">    </v>
      </c>
      <c r="AB41" s="30" t="str">
        <f>IF(G41*S41=0,"    ",G41*S41)</f>
        <v xml:space="preserve">    </v>
      </c>
      <c r="AC41" s="30" t="str">
        <f>IF((H41*T41)=0," ",H41*T41)</f>
        <v xml:space="preserve"> </v>
      </c>
      <c r="AD41" s="30" t="str">
        <f>IF((I41*R41)=0," ",0.25*I41*R41)</f>
        <v xml:space="preserve"> </v>
      </c>
      <c r="AE41" s="31" t="str">
        <f>IF(J41*(V41+X41)=0,"    ",0.33*J41*(V41+X41))</f>
        <v xml:space="preserve">    </v>
      </c>
      <c r="AF41" s="31" t="str">
        <f>IF((K41*R41)=0," ",2*K41*R41)</f>
        <v xml:space="preserve"> </v>
      </c>
      <c r="AG41" s="31" t="str">
        <f>IF(L41*(V41+X41)=0,"     ",0.25*L41*(V41+X41))</f>
        <v xml:space="preserve">     </v>
      </c>
      <c r="AH41" s="31" t="str">
        <f>IF(M41*(V41+X41)=0," ",M41*(V41+X41))</f>
        <v xml:space="preserve"> </v>
      </c>
      <c r="AI41" s="31" t="str">
        <f>IF(N41*(V41+X41)=0," ",N41*(V41+X41))</f>
        <v xml:space="preserve"> </v>
      </c>
      <c r="AJ41" s="31" t="str">
        <f>IF(O41*(V41+X41)=0," ",0.5*O41*(V41+X41))</f>
        <v xml:space="preserve"> </v>
      </c>
      <c r="AK41" s="31" t="str">
        <f>IF(P41*(V41+X41)=0," ",0.33*P41*(V41+X41))</f>
        <v xml:space="preserve"> </v>
      </c>
      <c r="AL41" s="31" t="str">
        <f>IF(Q41*(V41+X41)=0," ",0.25*Q41*(V41+X41))</f>
        <v xml:space="preserve"> </v>
      </c>
      <c r="AM41" s="31" t="str">
        <f>IF((2*J41*R41+0.06*E41*(V41/25+X41/25))=0," ",(2*J41*R41+0.06*E41*(V41/25+X41/25)))</f>
        <v xml:space="preserve"> </v>
      </c>
      <c r="AN41" s="32">
        <f>SUM(AA41:AM41)</f>
        <v>0</v>
      </c>
      <c r="AO41" s="33"/>
      <c r="AP41" s="33"/>
      <c r="AQ41" s="33"/>
      <c r="AR41" s="33"/>
      <c r="AS41" s="33"/>
      <c r="AT41" s="33"/>
      <c r="AU41" s="33"/>
    </row>
    <row r="42" spans="1:47" s="34" customFormat="1" ht="66.75" customHeight="1">
      <c r="A42" s="22" t="s">
        <v>108</v>
      </c>
      <c r="B42" s="23">
        <v>4</v>
      </c>
      <c r="C42" s="35">
        <v>16</v>
      </c>
      <c r="D42" s="36" t="s">
        <v>107</v>
      </c>
      <c r="E42" s="37">
        <v>75</v>
      </c>
      <c r="F42" s="26">
        <v>36</v>
      </c>
      <c r="G42" s="26">
        <v>18</v>
      </c>
      <c r="H42" s="27"/>
      <c r="I42" s="27"/>
      <c r="J42" s="27">
        <v>1</v>
      </c>
      <c r="K42" s="27"/>
      <c r="L42" s="27">
        <v>1</v>
      </c>
      <c r="M42" s="27"/>
      <c r="N42" s="27"/>
      <c r="O42" s="27">
        <v>1</v>
      </c>
      <c r="P42" s="27"/>
      <c r="Q42" s="27"/>
      <c r="R42" s="27">
        <v>2</v>
      </c>
      <c r="S42" s="27">
        <v>1</v>
      </c>
      <c r="T42" s="27">
        <v>2</v>
      </c>
      <c r="U42" s="27"/>
      <c r="V42" s="27">
        <v>20</v>
      </c>
      <c r="W42" s="27"/>
      <c r="X42" s="27"/>
      <c r="Y42" s="27"/>
      <c r="Z42" s="28">
        <v>1</v>
      </c>
      <c r="AA42" s="29">
        <f t="shared" si="1"/>
        <v>36</v>
      </c>
      <c r="AB42" s="30">
        <f t="shared" si="2"/>
        <v>18</v>
      </c>
      <c r="AC42" s="30" t="str">
        <f t="shared" si="3"/>
        <v xml:space="preserve"> </v>
      </c>
      <c r="AD42" s="30" t="str">
        <f t="shared" si="4"/>
        <v xml:space="preserve"> </v>
      </c>
      <c r="AE42" s="31">
        <f t="shared" si="5"/>
        <v>6.6000000000000005</v>
      </c>
      <c r="AF42" s="31" t="str">
        <f t="shared" si="6"/>
        <v xml:space="preserve"> </v>
      </c>
      <c r="AG42" s="31">
        <f t="shared" si="7"/>
        <v>5</v>
      </c>
      <c r="AH42" s="31" t="str">
        <f t="shared" si="8"/>
        <v xml:space="preserve"> </v>
      </c>
      <c r="AI42" s="31" t="str">
        <f t="shared" si="9"/>
        <v xml:space="preserve"> </v>
      </c>
      <c r="AJ42" s="31">
        <f t="shared" si="10"/>
        <v>10</v>
      </c>
      <c r="AK42" s="31" t="str">
        <f t="shared" si="11"/>
        <v xml:space="preserve"> </v>
      </c>
      <c r="AL42" s="31" t="str">
        <f t="shared" si="12"/>
        <v xml:space="preserve"> </v>
      </c>
      <c r="AM42" s="31">
        <f t="shared" si="13"/>
        <v>7.6</v>
      </c>
      <c r="AN42" s="32">
        <f t="shared" si="0"/>
        <v>83.199999999999989</v>
      </c>
      <c r="AO42" s="33"/>
      <c r="AP42" s="33"/>
      <c r="AQ42" s="33"/>
      <c r="AR42" s="33"/>
      <c r="AS42" s="33"/>
      <c r="AT42" s="33"/>
      <c r="AU42" s="33"/>
    </row>
    <row r="43" spans="1:47" s="34" customFormat="1" ht="66.75" customHeight="1">
      <c r="A43" s="22" t="s">
        <v>109</v>
      </c>
      <c r="B43" s="23">
        <v>4</v>
      </c>
      <c r="C43" s="35">
        <v>18</v>
      </c>
      <c r="D43" s="36" t="s">
        <v>92</v>
      </c>
      <c r="E43" s="37">
        <v>45</v>
      </c>
      <c r="F43" s="26"/>
      <c r="G43" s="26"/>
      <c r="H43" s="27"/>
      <c r="I43" s="27"/>
      <c r="J43" s="27"/>
      <c r="K43" s="27"/>
      <c r="L43" s="27"/>
      <c r="M43" s="27">
        <v>4</v>
      </c>
      <c r="N43" s="27"/>
      <c r="O43" s="27"/>
      <c r="P43" s="27"/>
      <c r="Q43" s="27"/>
      <c r="R43" s="27">
        <v>2</v>
      </c>
      <c r="S43" s="27">
        <v>1</v>
      </c>
      <c r="T43" s="27">
        <v>2</v>
      </c>
      <c r="U43" s="27"/>
      <c r="V43" s="27">
        <v>20</v>
      </c>
      <c r="W43" s="27"/>
      <c r="X43" s="27"/>
      <c r="Y43" s="27"/>
      <c r="Z43" s="28"/>
      <c r="AA43" s="29" t="str">
        <f t="shared" si="1"/>
        <v xml:space="preserve">    </v>
      </c>
      <c r="AB43" s="30" t="str">
        <f t="shared" si="2"/>
        <v xml:space="preserve">    </v>
      </c>
      <c r="AC43" s="30" t="str">
        <f t="shared" si="3"/>
        <v xml:space="preserve"> </v>
      </c>
      <c r="AD43" s="30" t="str">
        <f t="shared" si="4"/>
        <v xml:space="preserve"> </v>
      </c>
      <c r="AE43" s="31" t="str">
        <f t="shared" si="5"/>
        <v xml:space="preserve">    </v>
      </c>
      <c r="AF43" s="31" t="str">
        <f t="shared" si="6"/>
        <v xml:space="preserve"> </v>
      </c>
      <c r="AG43" s="31" t="str">
        <f t="shared" si="7"/>
        <v xml:space="preserve">     </v>
      </c>
      <c r="AH43" s="31">
        <f t="shared" si="8"/>
        <v>80</v>
      </c>
      <c r="AI43" s="31" t="str">
        <f t="shared" si="9"/>
        <v xml:space="preserve"> </v>
      </c>
      <c r="AJ43" s="31" t="str">
        <f t="shared" si="10"/>
        <v xml:space="preserve"> </v>
      </c>
      <c r="AK43" s="31" t="str">
        <f t="shared" si="11"/>
        <v xml:space="preserve"> </v>
      </c>
      <c r="AL43" s="31" t="str">
        <f t="shared" si="12"/>
        <v xml:space="preserve"> </v>
      </c>
      <c r="AM43" s="31">
        <f t="shared" si="13"/>
        <v>2.1599999999999997</v>
      </c>
      <c r="AN43" s="32">
        <f t="shared" si="0"/>
        <v>82.16</v>
      </c>
      <c r="AO43" s="33"/>
      <c r="AP43" s="33"/>
      <c r="AQ43" s="33"/>
      <c r="AR43" s="33"/>
      <c r="AS43" s="33"/>
      <c r="AT43" s="33"/>
      <c r="AU43" s="33"/>
    </row>
    <row r="44" spans="1:47" s="34" customFormat="1" ht="66.75" customHeight="1">
      <c r="A44" s="22" t="s">
        <v>110</v>
      </c>
      <c r="B44" s="23">
        <v>1</v>
      </c>
      <c r="C44" s="24">
        <v>1</v>
      </c>
      <c r="D44" s="25" t="s">
        <v>93</v>
      </c>
      <c r="E44" s="26">
        <v>50</v>
      </c>
      <c r="F44" s="26">
        <v>36</v>
      </c>
      <c r="G44" s="26"/>
      <c r="H44" s="27"/>
      <c r="I44" s="27"/>
      <c r="J44" s="27">
        <v>1</v>
      </c>
      <c r="K44" s="27"/>
      <c r="L44" s="27">
        <v>1</v>
      </c>
      <c r="M44" s="27"/>
      <c r="N44" s="27"/>
      <c r="O44" s="27"/>
      <c r="P44" s="27"/>
      <c r="Q44" s="27"/>
      <c r="R44" s="27">
        <v>2</v>
      </c>
      <c r="S44" s="27">
        <v>2</v>
      </c>
      <c r="T44" s="27">
        <v>4</v>
      </c>
      <c r="U44" s="27"/>
      <c r="V44" s="27">
        <v>40</v>
      </c>
      <c r="W44" s="27">
        <v>1</v>
      </c>
      <c r="X44" s="27"/>
      <c r="Y44" s="27"/>
      <c r="Z44" s="28">
        <v>1</v>
      </c>
      <c r="AA44" s="29">
        <f t="shared" si="1"/>
        <v>36</v>
      </c>
      <c r="AB44" s="30" t="str">
        <f t="shared" si="2"/>
        <v xml:space="preserve">    </v>
      </c>
      <c r="AC44" s="30" t="str">
        <f t="shared" si="3"/>
        <v xml:space="preserve"> </v>
      </c>
      <c r="AD44" s="30" t="str">
        <f t="shared" si="4"/>
        <v xml:space="preserve"> </v>
      </c>
      <c r="AE44" s="31">
        <f t="shared" si="5"/>
        <v>13.200000000000001</v>
      </c>
      <c r="AF44" s="31" t="str">
        <f t="shared" si="6"/>
        <v xml:space="preserve"> </v>
      </c>
      <c r="AG44" s="31">
        <f t="shared" si="7"/>
        <v>10</v>
      </c>
      <c r="AH44" s="31" t="str">
        <f t="shared" si="8"/>
        <v xml:space="preserve"> </v>
      </c>
      <c r="AI44" s="31" t="str">
        <f t="shared" si="9"/>
        <v xml:space="preserve"> </v>
      </c>
      <c r="AJ44" s="31" t="str">
        <f t="shared" si="10"/>
        <v xml:space="preserve"> </v>
      </c>
      <c r="AK44" s="31" t="str">
        <f t="shared" si="11"/>
        <v xml:space="preserve"> </v>
      </c>
      <c r="AL44" s="31" t="str">
        <f t="shared" si="12"/>
        <v xml:space="preserve"> </v>
      </c>
      <c r="AM44" s="31">
        <f t="shared" si="13"/>
        <v>8.8000000000000007</v>
      </c>
      <c r="AN44" s="32">
        <f t="shared" si="0"/>
        <v>68</v>
      </c>
      <c r="AO44" s="33"/>
      <c r="AP44" s="33"/>
      <c r="AQ44" s="33"/>
      <c r="AR44" s="33"/>
      <c r="AS44" s="33"/>
      <c r="AT44" s="33"/>
      <c r="AU44" s="33"/>
    </row>
    <row r="45" spans="1:47" s="34" customFormat="1" ht="66.75" customHeight="1">
      <c r="A45" s="22" t="s">
        <v>109</v>
      </c>
      <c r="B45" s="23">
        <v>3</v>
      </c>
      <c r="C45" s="35">
        <v>14</v>
      </c>
      <c r="D45" s="36" t="s">
        <v>89</v>
      </c>
      <c r="E45" s="37">
        <v>90</v>
      </c>
      <c r="F45" s="26">
        <v>36</v>
      </c>
      <c r="G45" s="26"/>
      <c r="H45" s="27"/>
      <c r="I45" s="27"/>
      <c r="J45" s="27"/>
      <c r="K45" s="27">
        <v>1</v>
      </c>
      <c r="L45" s="27">
        <v>1</v>
      </c>
      <c r="M45" s="27"/>
      <c r="N45" s="27"/>
      <c r="O45" s="27">
        <v>1</v>
      </c>
      <c r="P45" s="27"/>
      <c r="Q45" s="27"/>
      <c r="R45" s="27">
        <v>2</v>
      </c>
      <c r="S45" s="27">
        <v>1</v>
      </c>
      <c r="T45" s="27">
        <v>1</v>
      </c>
      <c r="U45" s="27"/>
      <c r="V45" s="27">
        <v>18</v>
      </c>
      <c r="W45" s="27"/>
      <c r="X45" s="27"/>
      <c r="Y45" s="27"/>
      <c r="Z45" s="28">
        <v>1</v>
      </c>
      <c r="AA45" s="29">
        <f t="shared" si="1"/>
        <v>36</v>
      </c>
      <c r="AB45" s="30" t="str">
        <f t="shared" si="2"/>
        <v xml:space="preserve">    </v>
      </c>
      <c r="AC45" s="30" t="str">
        <f t="shared" si="3"/>
        <v xml:space="preserve"> </v>
      </c>
      <c r="AD45" s="30" t="str">
        <f t="shared" si="4"/>
        <v xml:space="preserve"> </v>
      </c>
      <c r="AE45" s="31" t="str">
        <f t="shared" si="5"/>
        <v xml:space="preserve">    </v>
      </c>
      <c r="AF45" s="31">
        <f t="shared" si="6"/>
        <v>4</v>
      </c>
      <c r="AG45" s="31">
        <f t="shared" si="7"/>
        <v>4.5</v>
      </c>
      <c r="AH45" s="31" t="str">
        <f t="shared" si="8"/>
        <v xml:space="preserve"> </v>
      </c>
      <c r="AI45" s="31" t="str">
        <f t="shared" si="9"/>
        <v xml:space="preserve"> </v>
      </c>
      <c r="AJ45" s="31">
        <f t="shared" si="10"/>
        <v>9</v>
      </c>
      <c r="AK45" s="31" t="str">
        <f t="shared" si="11"/>
        <v xml:space="preserve"> </v>
      </c>
      <c r="AL45" s="31" t="str">
        <f t="shared" si="12"/>
        <v xml:space="preserve"> </v>
      </c>
      <c r="AM45" s="31">
        <f t="shared" si="13"/>
        <v>3.8879999999999995</v>
      </c>
      <c r="AN45" s="32">
        <f t="shared" si="0"/>
        <v>57.387999999999998</v>
      </c>
      <c r="AO45" s="33"/>
      <c r="AP45" s="33"/>
      <c r="AQ45" s="33"/>
      <c r="AR45" s="33"/>
      <c r="AS45" s="33"/>
      <c r="AT45" s="33"/>
      <c r="AU45" s="33"/>
    </row>
    <row r="46" spans="1:47" s="34" customFormat="1" ht="66.75" customHeight="1">
      <c r="A46" s="22" t="s">
        <v>111</v>
      </c>
      <c r="B46" s="23">
        <v>3</v>
      </c>
      <c r="C46" s="24">
        <v>11</v>
      </c>
      <c r="D46" s="25" t="s">
        <v>91</v>
      </c>
      <c r="E46" s="26">
        <v>80</v>
      </c>
      <c r="F46" s="26">
        <v>36</v>
      </c>
      <c r="G46" s="26"/>
      <c r="H46" s="27"/>
      <c r="I46" s="27"/>
      <c r="J46" s="27">
        <v>1</v>
      </c>
      <c r="K46" s="27"/>
      <c r="L46" s="27">
        <v>1</v>
      </c>
      <c r="M46" s="27"/>
      <c r="N46" s="27"/>
      <c r="O46" s="27">
        <v>1</v>
      </c>
      <c r="P46" s="27"/>
      <c r="Q46" s="27"/>
      <c r="R46" s="27">
        <v>2</v>
      </c>
      <c r="S46" s="27">
        <v>1</v>
      </c>
      <c r="T46" s="27">
        <v>1</v>
      </c>
      <c r="U46" s="27"/>
      <c r="V46" s="27">
        <v>18</v>
      </c>
      <c r="W46" s="27"/>
      <c r="X46" s="27"/>
      <c r="Y46" s="27"/>
      <c r="Z46" s="28">
        <v>1</v>
      </c>
      <c r="AA46" s="29">
        <f t="shared" si="1"/>
        <v>36</v>
      </c>
      <c r="AB46" s="30" t="str">
        <f t="shared" si="2"/>
        <v xml:space="preserve">    </v>
      </c>
      <c r="AC46" s="30" t="str">
        <f t="shared" si="3"/>
        <v xml:space="preserve"> </v>
      </c>
      <c r="AD46" s="30" t="str">
        <f t="shared" si="4"/>
        <v xml:space="preserve"> </v>
      </c>
      <c r="AE46" s="31">
        <f t="shared" si="5"/>
        <v>5.94</v>
      </c>
      <c r="AF46" s="31" t="str">
        <f t="shared" si="6"/>
        <v xml:space="preserve"> </v>
      </c>
      <c r="AG46" s="31">
        <f t="shared" si="7"/>
        <v>4.5</v>
      </c>
      <c r="AH46" s="31" t="str">
        <f t="shared" si="8"/>
        <v xml:space="preserve"> </v>
      </c>
      <c r="AI46" s="31" t="str">
        <f t="shared" si="9"/>
        <v xml:space="preserve"> </v>
      </c>
      <c r="AJ46" s="31">
        <f t="shared" si="10"/>
        <v>9</v>
      </c>
      <c r="AK46" s="31" t="str">
        <f t="shared" si="11"/>
        <v xml:space="preserve"> </v>
      </c>
      <c r="AL46" s="31" t="str">
        <f t="shared" si="12"/>
        <v xml:space="preserve"> </v>
      </c>
      <c r="AM46" s="31">
        <f t="shared" si="13"/>
        <v>7.4559999999999995</v>
      </c>
      <c r="AN46" s="32">
        <f t="shared" si="0"/>
        <v>62.896000000000001</v>
      </c>
      <c r="AO46" s="33"/>
      <c r="AP46" s="33"/>
      <c r="AQ46" s="33"/>
      <c r="AR46" s="33"/>
      <c r="AS46" s="33"/>
      <c r="AT46" s="33"/>
      <c r="AU46" s="33"/>
    </row>
    <row r="47" spans="1:47" s="34" customFormat="1" ht="66.75" customHeight="1">
      <c r="A47" s="22" t="s">
        <v>112</v>
      </c>
      <c r="B47" s="23">
        <v>3</v>
      </c>
      <c r="C47" s="35">
        <v>9</v>
      </c>
      <c r="D47" s="36" t="s">
        <v>113</v>
      </c>
      <c r="E47" s="37">
        <v>150</v>
      </c>
      <c r="F47" s="26">
        <v>54</v>
      </c>
      <c r="G47" s="26"/>
      <c r="H47" s="27">
        <v>36</v>
      </c>
      <c r="I47" s="27"/>
      <c r="J47" s="27">
        <v>1</v>
      </c>
      <c r="K47" s="27"/>
      <c r="L47" s="27">
        <v>1</v>
      </c>
      <c r="M47" s="27"/>
      <c r="N47" s="27"/>
      <c r="O47" s="27"/>
      <c r="P47" s="27"/>
      <c r="Q47" s="27"/>
      <c r="R47" s="27">
        <v>2</v>
      </c>
      <c r="S47" s="27">
        <v>1</v>
      </c>
      <c r="T47" s="27">
        <v>1</v>
      </c>
      <c r="U47" s="27"/>
      <c r="V47" s="27">
        <v>18</v>
      </c>
      <c r="W47" s="27"/>
      <c r="X47" s="27"/>
      <c r="Y47" s="27"/>
      <c r="Z47" s="28">
        <v>1</v>
      </c>
      <c r="AA47" s="29">
        <f t="shared" si="1"/>
        <v>54</v>
      </c>
      <c r="AB47" s="30" t="str">
        <f t="shared" si="2"/>
        <v xml:space="preserve">    </v>
      </c>
      <c r="AC47" s="30">
        <f t="shared" si="3"/>
        <v>36</v>
      </c>
      <c r="AD47" s="30" t="str">
        <f t="shared" si="4"/>
        <v xml:space="preserve"> </v>
      </c>
      <c r="AE47" s="31">
        <f t="shared" si="5"/>
        <v>5.94</v>
      </c>
      <c r="AF47" s="31" t="str">
        <f t="shared" si="6"/>
        <v xml:space="preserve"> </v>
      </c>
      <c r="AG47" s="31">
        <f t="shared" si="7"/>
        <v>4.5</v>
      </c>
      <c r="AH47" s="31" t="str">
        <f t="shared" si="8"/>
        <v xml:space="preserve"> </v>
      </c>
      <c r="AI47" s="31" t="str">
        <f t="shared" si="9"/>
        <v xml:space="preserve"> </v>
      </c>
      <c r="AJ47" s="31" t="str">
        <f t="shared" si="10"/>
        <v xml:space="preserve"> </v>
      </c>
      <c r="AK47" s="31" t="str">
        <f t="shared" si="11"/>
        <v xml:space="preserve"> </v>
      </c>
      <c r="AL47" s="31" t="str">
        <f t="shared" si="12"/>
        <v xml:space="preserve"> </v>
      </c>
      <c r="AM47" s="31">
        <f t="shared" si="13"/>
        <v>10.48</v>
      </c>
      <c r="AN47" s="32">
        <f t="shared" si="0"/>
        <v>110.92</v>
      </c>
      <c r="AO47" s="33"/>
      <c r="AP47" s="33"/>
      <c r="AQ47" s="33"/>
      <c r="AR47" s="33"/>
      <c r="AS47" s="33"/>
      <c r="AT47" s="33"/>
      <c r="AU47" s="33"/>
    </row>
    <row r="48" spans="1:47" s="34" customFormat="1" ht="66.75" customHeight="1">
      <c r="A48" s="22" t="s">
        <v>112</v>
      </c>
      <c r="B48" s="23">
        <v>2</v>
      </c>
      <c r="C48" s="24">
        <v>5</v>
      </c>
      <c r="D48" s="25" t="s">
        <v>85</v>
      </c>
      <c r="E48" s="26">
        <v>30</v>
      </c>
      <c r="F48" s="26"/>
      <c r="G48" s="26"/>
      <c r="H48" s="27">
        <v>18</v>
      </c>
      <c r="I48" s="27"/>
      <c r="J48" s="27"/>
      <c r="K48" s="27"/>
      <c r="L48" s="27"/>
      <c r="M48" s="27"/>
      <c r="N48" s="27"/>
      <c r="O48" s="27">
        <v>1</v>
      </c>
      <c r="P48" s="27"/>
      <c r="Q48" s="27"/>
      <c r="R48" s="27">
        <v>2</v>
      </c>
      <c r="S48" s="27">
        <v>2</v>
      </c>
      <c r="T48" s="27">
        <v>2</v>
      </c>
      <c r="U48" s="27"/>
      <c r="V48" s="27">
        <v>27</v>
      </c>
      <c r="W48" s="27">
        <v>3</v>
      </c>
      <c r="X48" s="27"/>
      <c r="Y48" s="27"/>
      <c r="Z48" s="28">
        <v>1</v>
      </c>
      <c r="AA48" s="29" t="str">
        <f t="shared" si="1"/>
        <v xml:space="preserve">    </v>
      </c>
      <c r="AB48" s="30" t="str">
        <f t="shared" si="2"/>
        <v xml:space="preserve">    </v>
      </c>
      <c r="AC48" s="30">
        <f t="shared" si="3"/>
        <v>36</v>
      </c>
      <c r="AD48" s="30" t="str">
        <f t="shared" si="4"/>
        <v xml:space="preserve"> </v>
      </c>
      <c r="AE48" s="31" t="str">
        <f t="shared" si="5"/>
        <v xml:space="preserve">    </v>
      </c>
      <c r="AF48" s="31" t="str">
        <f t="shared" si="6"/>
        <v xml:space="preserve"> </v>
      </c>
      <c r="AG48" s="31" t="str">
        <f t="shared" si="7"/>
        <v xml:space="preserve">     </v>
      </c>
      <c r="AH48" s="31" t="str">
        <f t="shared" si="8"/>
        <v xml:space="preserve"> </v>
      </c>
      <c r="AI48" s="31" t="str">
        <f t="shared" si="9"/>
        <v xml:space="preserve"> </v>
      </c>
      <c r="AJ48" s="31">
        <f t="shared" si="10"/>
        <v>13.5</v>
      </c>
      <c r="AK48" s="31" t="str">
        <f t="shared" si="11"/>
        <v xml:space="preserve"> </v>
      </c>
      <c r="AL48" s="31" t="str">
        <f t="shared" si="12"/>
        <v xml:space="preserve"> </v>
      </c>
      <c r="AM48" s="31">
        <f t="shared" si="13"/>
        <v>1.944</v>
      </c>
      <c r="AN48" s="32">
        <f>SUM(AA48:AM48)</f>
        <v>51.444000000000003</v>
      </c>
      <c r="AO48" s="33"/>
      <c r="AP48" s="33"/>
      <c r="AQ48" s="33"/>
      <c r="AR48" s="33"/>
      <c r="AS48" s="33"/>
      <c r="AT48" s="33"/>
      <c r="AU48" s="33"/>
    </row>
    <row r="49" spans="1:47" s="34" customFormat="1" ht="66.75" customHeight="1">
      <c r="A49" s="22" t="s">
        <v>112</v>
      </c>
      <c r="B49" s="23">
        <v>2</v>
      </c>
      <c r="C49" s="24">
        <v>7</v>
      </c>
      <c r="D49" s="25" t="s">
        <v>114</v>
      </c>
      <c r="E49" s="26">
        <v>90</v>
      </c>
      <c r="F49" s="26">
        <v>36</v>
      </c>
      <c r="G49" s="26"/>
      <c r="H49" s="27">
        <v>18</v>
      </c>
      <c r="I49" s="27"/>
      <c r="J49" s="27"/>
      <c r="K49" s="27">
        <v>1</v>
      </c>
      <c r="L49" s="27">
        <v>1</v>
      </c>
      <c r="M49" s="27"/>
      <c r="N49" s="27"/>
      <c r="O49" s="27"/>
      <c r="P49" s="27"/>
      <c r="Q49" s="27"/>
      <c r="R49" s="27">
        <v>2</v>
      </c>
      <c r="S49" s="27">
        <v>2</v>
      </c>
      <c r="T49" s="27">
        <v>2</v>
      </c>
      <c r="U49" s="27"/>
      <c r="V49" s="27">
        <v>27</v>
      </c>
      <c r="W49" s="27">
        <v>3</v>
      </c>
      <c r="X49" s="27"/>
      <c r="Y49" s="27"/>
      <c r="Z49" s="28">
        <v>1</v>
      </c>
      <c r="AA49" s="29">
        <f t="shared" si="1"/>
        <v>36</v>
      </c>
      <c r="AB49" s="30" t="str">
        <f t="shared" si="2"/>
        <v xml:space="preserve">    </v>
      </c>
      <c r="AC49" s="30">
        <f t="shared" si="3"/>
        <v>36</v>
      </c>
      <c r="AD49" s="30" t="str">
        <f t="shared" si="4"/>
        <v xml:space="preserve"> </v>
      </c>
      <c r="AE49" s="31" t="str">
        <f t="shared" si="5"/>
        <v xml:space="preserve">    </v>
      </c>
      <c r="AF49" s="31">
        <f t="shared" si="6"/>
        <v>4</v>
      </c>
      <c r="AG49" s="31">
        <f t="shared" si="7"/>
        <v>6.75</v>
      </c>
      <c r="AH49" s="31" t="str">
        <f t="shared" si="8"/>
        <v xml:space="preserve"> </v>
      </c>
      <c r="AI49" s="31" t="str">
        <f t="shared" si="9"/>
        <v xml:space="preserve"> </v>
      </c>
      <c r="AJ49" s="31" t="str">
        <f t="shared" si="10"/>
        <v xml:space="preserve"> </v>
      </c>
      <c r="AK49" s="31" t="str">
        <f t="shared" si="11"/>
        <v xml:space="preserve"> </v>
      </c>
      <c r="AL49" s="31" t="str">
        <f t="shared" si="12"/>
        <v xml:space="preserve"> </v>
      </c>
      <c r="AM49" s="31">
        <f t="shared" si="13"/>
        <v>5.8319999999999999</v>
      </c>
      <c r="AN49" s="32">
        <f t="shared" si="0"/>
        <v>88.581999999999994</v>
      </c>
      <c r="AO49" s="33"/>
      <c r="AP49" s="33"/>
      <c r="AQ49" s="33"/>
      <c r="AR49" s="33"/>
      <c r="AS49" s="33"/>
      <c r="AT49" s="33"/>
      <c r="AU49" s="33"/>
    </row>
    <row r="50" spans="1:47" s="34" customFormat="1" ht="66.75" customHeight="1">
      <c r="A50" s="22" t="s">
        <v>112</v>
      </c>
      <c r="B50" s="23">
        <v>2</v>
      </c>
      <c r="C50" s="24">
        <v>8</v>
      </c>
      <c r="D50" s="25" t="s">
        <v>115</v>
      </c>
      <c r="E50" s="26">
        <v>30</v>
      </c>
      <c r="F50" s="26"/>
      <c r="G50" s="26"/>
      <c r="H50" s="27"/>
      <c r="I50" s="27"/>
      <c r="J50" s="27"/>
      <c r="K50" s="27"/>
      <c r="L50" s="27"/>
      <c r="M50" s="27"/>
      <c r="N50" s="27">
        <v>3</v>
      </c>
      <c r="O50" s="27"/>
      <c r="P50" s="27"/>
      <c r="Q50" s="27"/>
      <c r="R50" s="27">
        <v>2</v>
      </c>
      <c r="S50" s="27">
        <v>2</v>
      </c>
      <c r="T50" s="27">
        <v>2</v>
      </c>
      <c r="U50" s="27"/>
      <c r="V50" s="27">
        <v>27</v>
      </c>
      <c r="W50" s="27">
        <v>3</v>
      </c>
      <c r="X50" s="27"/>
      <c r="Y50" s="27"/>
      <c r="Z50" s="28"/>
      <c r="AA50" s="29" t="str">
        <f t="shared" si="1"/>
        <v xml:space="preserve">    </v>
      </c>
      <c r="AB50" s="30" t="str">
        <f t="shared" si="2"/>
        <v xml:space="preserve">    </v>
      </c>
      <c r="AC50" s="30" t="str">
        <f t="shared" si="3"/>
        <v xml:space="preserve"> </v>
      </c>
      <c r="AD50" s="30" t="str">
        <f t="shared" si="4"/>
        <v xml:space="preserve"> </v>
      </c>
      <c r="AE50" s="31" t="str">
        <f t="shared" si="5"/>
        <v xml:space="preserve">    </v>
      </c>
      <c r="AF50" s="31" t="str">
        <f t="shared" si="6"/>
        <v xml:space="preserve"> </v>
      </c>
      <c r="AG50" s="31" t="str">
        <f t="shared" si="7"/>
        <v xml:space="preserve">     </v>
      </c>
      <c r="AH50" s="31" t="str">
        <f t="shared" si="8"/>
        <v xml:space="preserve"> </v>
      </c>
      <c r="AI50" s="31">
        <f t="shared" si="9"/>
        <v>81</v>
      </c>
      <c r="AJ50" s="31" t="str">
        <f t="shared" si="10"/>
        <v xml:space="preserve"> </v>
      </c>
      <c r="AK50" s="31" t="str">
        <f t="shared" si="11"/>
        <v xml:space="preserve"> </v>
      </c>
      <c r="AL50" s="31" t="str">
        <f t="shared" si="12"/>
        <v xml:space="preserve"> </v>
      </c>
      <c r="AM50" s="31">
        <f t="shared" si="13"/>
        <v>1.944</v>
      </c>
      <c r="AN50" s="32">
        <f t="shared" si="0"/>
        <v>82.944000000000003</v>
      </c>
      <c r="AO50" s="33"/>
      <c r="AP50" s="33"/>
      <c r="AQ50" s="33"/>
      <c r="AR50" s="33"/>
      <c r="AS50" s="33"/>
      <c r="AT50" s="33"/>
      <c r="AU50" s="33"/>
    </row>
    <row r="51" spans="1:47" s="34" customFormat="1" ht="66.75" customHeight="1">
      <c r="A51" s="22" t="s">
        <v>30</v>
      </c>
      <c r="B51" s="23">
        <v>4</v>
      </c>
      <c r="C51" s="35">
        <v>15</v>
      </c>
      <c r="D51" s="25" t="s">
        <v>116</v>
      </c>
      <c r="E51" s="26">
        <v>90</v>
      </c>
      <c r="F51" s="26">
        <v>18</v>
      </c>
      <c r="G51" s="26"/>
      <c r="H51" s="27">
        <v>18</v>
      </c>
      <c r="I51" s="27"/>
      <c r="J51" s="27"/>
      <c r="K51" s="27">
        <v>1</v>
      </c>
      <c r="L51" s="27"/>
      <c r="M51" s="27"/>
      <c r="N51" s="27"/>
      <c r="O51" s="27"/>
      <c r="P51" s="27"/>
      <c r="Q51" s="27"/>
      <c r="R51" s="27">
        <v>2</v>
      </c>
      <c r="S51" s="27">
        <v>1</v>
      </c>
      <c r="T51" s="27">
        <v>2</v>
      </c>
      <c r="U51" s="27"/>
      <c r="V51" s="27">
        <v>20</v>
      </c>
      <c r="W51" s="27"/>
      <c r="X51" s="27"/>
      <c r="Y51" s="27"/>
      <c r="Z51" s="28">
        <v>1</v>
      </c>
      <c r="AA51" s="29">
        <f t="shared" si="1"/>
        <v>18</v>
      </c>
      <c r="AB51" s="30" t="str">
        <f t="shared" si="2"/>
        <v xml:space="preserve">    </v>
      </c>
      <c r="AC51" s="30">
        <f t="shared" si="3"/>
        <v>36</v>
      </c>
      <c r="AD51" s="30" t="str">
        <f t="shared" si="4"/>
        <v xml:space="preserve"> </v>
      </c>
      <c r="AE51" s="31" t="str">
        <f t="shared" si="5"/>
        <v xml:space="preserve">    </v>
      </c>
      <c r="AF51" s="31">
        <f t="shared" si="6"/>
        <v>4</v>
      </c>
      <c r="AG51" s="31" t="str">
        <f t="shared" si="7"/>
        <v xml:space="preserve">     </v>
      </c>
      <c r="AH51" s="31" t="str">
        <f t="shared" si="8"/>
        <v xml:space="preserve"> </v>
      </c>
      <c r="AI51" s="31" t="str">
        <f t="shared" si="9"/>
        <v xml:space="preserve"> </v>
      </c>
      <c r="AJ51" s="31" t="str">
        <f t="shared" si="10"/>
        <v xml:space="preserve"> </v>
      </c>
      <c r="AK51" s="31" t="str">
        <f t="shared" si="11"/>
        <v xml:space="preserve"> </v>
      </c>
      <c r="AL51" s="31" t="str">
        <f t="shared" si="12"/>
        <v xml:space="preserve"> </v>
      </c>
      <c r="AM51" s="31">
        <f t="shared" si="13"/>
        <v>4.3199999999999994</v>
      </c>
      <c r="AN51" s="32">
        <f t="shared" si="0"/>
        <v>62.32</v>
      </c>
      <c r="AO51" s="33"/>
      <c r="AP51" s="33"/>
      <c r="AQ51" s="33"/>
      <c r="AR51" s="33"/>
      <c r="AS51" s="33"/>
      <c r="AT51" s="33"/>
      <c r="AU51" s="33"/>
    </row>
    <row r="52" spans="1:47" s="34" customFormat="1" ht="66.75" customHeight="1">
      <c r="A52" s="22" t="s">
        <v>30</v>
      </c>
      <c r="B52" s="23">
        <v>6</v>
      </c>
      <c r="C52" s="35">
        <v>28</v>
      </c>
      <c r="D52" s="38" t="s">
        <v>117</v>
      </c>
      <c r="E52" s="37">
        <v>90</v>
      </c>
      <c r="F52" s="26">
        <v>2</v>
      </c>
      <c r="G52" s="26"/>
      <c r="H52" s="27">
        <v>2</v>
      </c>
      <c r="I52" s="27">
        <v>50</v>
      </c>
      <c r="J52" s="27">
        <v>1</v>
      </c>
      <c r="K52" s="27"/>
      <c r="L52" s="27">
        <v>1</v>
      </c>
      <c r="M52" s="27"/>
      <c r="N52" s="27"/>
      <c r="O52" s="27"/>
      <c r="P52" s="27"/>
      <c r="Q52" s="27"/>
      <c r="R52" s="27">
        <v>1</v>
      </c>
      <c r="S52" s="27">
        <v>1</v>
      </c>
      <c r="T52" s="27">
        <v>1</v>
      </c>
      <c r="U52" s="27"/>
      <c r="V52" s="27">
        <v>1</v>
      </c>
      <c r="W52" s="27">
        <v>1</v>
      </c>
      <c r="X52" s="27"/>
      <c r="Y52" s="27"/>
      <c r="Z52" s="28">
        <v>1</v>
      </c>
      <c r="AA52" s="29">
        <f t="shared" si="1"/>
        <v>2</v>
      </c>
      <c r="AB52" s="30" t="str">
        <f t="shared" si="2"/>
        <v xml:space="preserve">    </v>
      </c>
      <c r="AC52" s="30">
        <f t="shared" si="3"/>
        <v>2</v>
      </c>
      <c r="AD52" s="30">
        <f t="shared" si="4"/>
        <v>12.5</v>
      </c>
      <c r="AE52" s="31">
        <f t="shared" si="5"/>
        <v>0.33</v>
      </c>
      <c r="AF52" s="31" t="str">
        <f t="shared" si="6"/>
        <v xml:space="preserve"> </v>
      </c>
      <c r="AG52" s="31">
        <f t="shared" si="7"/>
        <v>0.25</v>
      </c>
      <c r="AH52" s="31" t="str">
        <f t="shared" si="8"/>
        <v xml:space="preserve"> </v>
      </c>
      <c r="AI52" s="31" t="str">
        <f t="shared" si="9"/>
        <v xml:space="preserve"> </v>
      </c>
      <c r="AJ52" s="31" t="str">
        <f t="shared" si="10"/>
        <v xml:space="preserve"> </v>
      </c>
      <c r="AK52" s="31" t="str">
        <f t="shared" si="11"/>
        <v xml:space="preserve"> </v>
      </c>
      <c r="AL52" s="31" t="str">
        <f t="shared" si="12"/>
        <v xml:space="preserve"> </v>
      </c>
      <c r="AM52" s="31">
        <f t="shared" si="13"/>
        <v>2.2160000000000002</v>
      </c>
      <c r="AN52" s="32">
        <f t="shared" si="0"/>
        <v>19.295999999999999</v>
      </c>
      <c r="AO52" s="33"/>
      <c r="AP52" s="33"/>
      <c r="AQ52" s="33"/>
      <c r="AR52" s="33"/>
      <c r="AS52" s="33"/>
      <c r="AT52" s="33"/>
      <c r="AU52" s="33"/>
    </row>
    <row r="53" spans="1:47" s="34" customFormat="1" ht="66.75" customHeight="1">
      <c r="A53" s="22" t="s">
        <v>30</v>
      </c>
      <c r="B53" s="23">
        <v>4</v>
      </c>
      <c r="C53" s="24">
        <v>19</v>
      </c>
      <c r="D53" s="25" t="s">
        <v>118</v>
      </c>
      <c r="E53" s="26">
        <v>75</v>
      </c>
      <c r="F53" s="26">
        <v>18</v>
      </c>
      <c r="G53" s="26"/>
      <c r="H53" s="27">
        <v>36</v>
      </c>
      <c r="I53" s="27"/>
      <c r="J53" s="27">
        <v>1</v>
      </c>
      <c r="K53" s="27"/>
      <c r="L53" s="27">
        <v>1</v>
      </c>
      <c r="M53" s="27"/>
      <c r="N53" s="27"/>
      <c r="O53" s="27"/>
      <c r="P53" s="27"/>
      <c r="Q53" s="27"/>
      <c r="R53" s="27">
        <v>2</v>
      </c>
      <c r="S53" s="27">
        <v>1</v>
      </c>
      <c r="T53" s="27">
        <v>2</v>
      </c>
      <c r="U53" s="27"/>
      <c r="V53" s="27">
        <v>20</v>
      </c>
      <c r="W53" s="27"/>
      <c r="X53" s="27"/>
      <c r="Y53" s="27"/>
      <c r="Z53" s="28">
        <v>1</v>
      </c>
      <c r="AA53" s="29">
        <f t="shared" si="1"/>
        <v>18</v>
      </c>
      <c r="AB53" s="30" t="str">
        <f t="shared" si="2"/>
        <v xml:space="preserve">    </v>
      </c>
      <c r="AC53" s="30">
        <f t="shared" si="3"/>
        <v>72</v>
      </c>
      <c r="AD53" s="30" t="str">
        <f t="shared" si="4"/>
        <v xml:space="preserve"> </v>
      </c>
      <c r="AE53" s="31">
        <f t="shared" si="5"/>
        <v>6.6000000000000005</v>
      </c>
      <c r="AF53" s="31" t="str">
        <f t="shared" si="6"/>
        <v xml:space="preserve"> </v>
      </c>
      <c r="AG53" s="31">
        <f t="shared" si="7"/>
        <v>5</v>
      </c>
      <c r="AH53" s="31" t="str">
        <f t="shared" si="8"/>
        <v xml:space="preserve"> </v>
      </c>
      <c r="AI53" s="31" t="str">
        <f t="shared" si="9"/>
        <v xml:space="preserve"> </v>
      </c>
      <c r="AJ53" s="31" t="str">
        <f t="shared" si="10"/>
        <v xml:space="preserve"> </v>
      </c>
      <c r="AK53" s="31" t="str">
        <f t="shared" si="11"/>
        <v xml:space="preserve"> </v>
      </c>
      <c r="AL53" s="31" t="str">
        <f t="shared" si="12"/>
        <v xml:space="preserve"> </v>
      </c>
      <c r="AM53" s="31">
        <f t="shared" si="13"/>
        <v>7.6</v>
      </c>
      <c r="AN53" s="32">
        <f t="shared" si="0"/>
        <v>109.19999999999999</v>
      </c>
      <c r="AO53" s="33"/>
      <c r="AP53" s="33"/>
      <c r="AQ53" s="33"/>
      <c r="AR53" s="33"/>
      <c r="AS53" s="33"/>
      <c r="AT53" s="33"/>
      <c r="AU53" s="33"/>
    </row>
    <row r="54" spans="1:47" s="34" customFormat="1" ht="66.75" customHeight="1">
      <c r="A54" s="22" t="s">
        <v>30</v>
      </c>
      <c r="B54" s="23">
        <v>5</v>
      </c>
      <c r="C54" s="24">
        <v>25</v>
      </c>
      <c r="D54" s="38" t="s">
        <v>119</v>
      </c>
      <c r="E54" s="37">
        <v>150</v>
      </c>
      <c r="F54" s="26">
        <v>36</v>
      </c>
      <c r="G54" s="26"/>
      <c r="H54" s="27">
        <v>36</v>
      </c>
      <c r="I54" s="27"/>
      <c r="J54" s="27"/>
      <c r="K54" s="27">
        <v>1</v>
      </c>
      <c r="L54" s="27">
        <v>1</v>
      </c>
      <c r="M54" s="27"/>
      <c r="N54" s="27"/>
      <c r="O54" s="27"/>
      <c r="P54" s="27"/>
      <c r="Q54" s="27"/>
      <c r="R54" s="27">
        <v>2</v>
      </c>
      <c r="S54" s="27">
        <v>1</v>
      </c>
      <c r="T54" s="27">
        <v>1</v>
      </c>
      <c r="U54" s="27"/>
      <c r="V54" s="27">
        <v>10</v>
      </c>
      <c r="W54" s="27"/>
      <c r="X54" s="27"/>
      <c r="Y54" s="27"/>
      <c r="Z54" s="28">
        <v>1</v>
      </c>
      <c r="AA54" s="29">
        <f t="shared" si="1"/>
        <v>36</v>
      </c>
      <c r="AB54" s="30" t="str">
        <f t="shared" si="2"/>
        <v xml:space="preserve">    </v>
      </c>
      <c r="AC54" s="30">
        <f t="shared" si="3"/>
        <v>36</v>
      </c>
      <c r="AD54" s="30" t="str">
        <f t="shared" si="4"/>
        <v xml:space="preserve"> </v>
      </c>
      <c r="AE54" s="31" t="str">
        <f t="shared" si="5"/>
        <v xml:space="preserve">    </v>
      </c>
      <c r="AF54" s="31">
        <f t="shared" si="6"/>
        <v>4</v>
      </c>
      <c r="AG54" s="31">
        <f t="shared" si="7"/>
        <v>2.5</v>
      </c>
      <c r="AH54" s="31" t="str">
        <f t="shared" si="8"/>
        <v xml:space="preserve"> </v>
      </c>
      <c r="AI54" s="31" t="str">
        <f t="shared" si="9"/>
        <v xml:space="preserve"> </v>
      </c>
      <c r="AJ54" s="31" t="str">
        <f t="shared" si="10"/>
        <v xml:space="preserve"> </v>
      </c>
      <c r="AK54" s="31" t="str">
        <f t="shared" si="11"/>
        <v xml:space="preserve"> </v>
      </c>
      <c r="AL54" s="31" t="str">
        <f t="shared" si="12"/>
        <v xml:space="preserve"> </v>
      </c>
      <c r="AM54" s="31">
        <f t="shared" si="13"/>
        <v>3.6</v>
      </c>
      <c r="AN54" s="32">
        <f t="shared" si="0"/>
        <v>82.1</v>
      </c>
      <c r="AO54" s="33"/>
      <c r="AP54" s="33"/>
      <c r="AQ54" s="33"/>
      <c r="AR54" s="33"/>
      <c r="AS54" s="33"/>
      <c r="AT54" s="33"/>
      <c r="AU54" s="33"/>
    </row>
    <row r="55" spans="1:47" s="34" customFormat="1" ht="66.75" customHeight="1">
      <c r="A55" s="22" t="s">
        <v>30</v>
      </c>
      <c r="B55" s="23">
        <v>5</v>
      </c>
      <c r="C55" s="24">
        <v>26</v>
      </c>
      <c r="D55" s="38" t="s">
        <v>120</v>
      </c>
      <c r="E55" s="37">
        <v>45</v>
      </c>
      <c r="F55" s="26"/>
      <c r="G55" s="26"/>
      <c r="H55" s="27"/>
      <c r="I55" s="27"/>
      <c r="J55" s="27"/>
      <c r="K55" s="27"/>
      <c r="L55" s="27"/>
      <c r="M55" s="27">
        <v>4</v>
      </c>
      <c r="N55" s="27"/>
      <c r="O55" s="27"/>
      <c r="P55" s="27"/>
      <c r="Q55" s="27"/>
      <c r="R55" s="27">
        <v>2</v>
      </c>
      <c r="S55" s="27">
        <v>1</v>
      </c>
      <c r="T55" s="27">
        <v>1</v>
      </c>
      <c r="U55" s="27"/>
      <c r="V55" s="27">
        <v>10</v>
      </c>
      <c r="W55" s="27"/>
      <c r="X55" s="27"/>
      <c r="Y55" s="27"/>
      <c r="Z55" s="28"/>
      <c r="AA55" s="29" t="str">
        <f t="shared" si="1"/>
        <v xml:space="preserve">    </v>
      </c>
      <c r="AB55" s="30" t="str">
        <f t="shared" si="2"/>
        <v xml:space="preserve">    </v>
      </c>
      <c r="AC55" s="30" t="str">
        <f t="shared" si="3"/>
        <v xml:space="preserve"> </v>
      </c>
      <c r="AD55" s="30" t="str">
        <f t="shared" si="4"/>
        <v xml:space="preserve"> </v>
      </c>
      <c r="AE55" s="31" t="str">
        <f t="shared" si="5"/>
        <v xml:space="preserve">    </v>
      </c>
      <c r="AF55" s="31" t="str">
        <f t="shared" si="6"/>
        <v xml:space="preserve"> </v>
      </c>
      <c r="AG55" s="31" t="str">
        <f t="shared" si="7"/>
        <v xml:space="preserve">     </v>
      </c>
      <c r="AH55" s="31">
        <f t="shared" si="8"/>
        <v>40</v>
      </c>
      <c r="AI55" s="31" t="str">
        <f t="shared" si="9"/>
        <v xml:space="preserve"> </v>
      </c>
      <c r="AJ55" s="31" t="str">
        <f t="shared" si="10"/>
        <v xml:space="preserve"> </v>
      </c>
      <c r="AK55" s="31" t="str">
        <f t="shared" si="11"/>
        <v xml:space="preserve"> </v>
      </c>
      <c r="AL55" s="31" t="str">
        <f t="shared" si="12"/>
        <v xml:space="preserve"> </v>
      </c>
      <c r="AM55" s="31">
        <f t="shared" si="13"/>
        <v>1.0799999999999998</v>
      </c>
      <c r="AN55" s="32">
        <f t="shared" si="0"/>
        <v>41.08</v>
      </c>
      <c r="AO55" s="33"/>
      <c r="AP55" s="33"/>
      <c r="AQ55" s="33"/>
      <c r="AR55" s="33"/>
      <c r="AS55" s="33"/>
      <c r="AT55" s="33"/>
      <c r="AU55" s="33"/>
    </row>
    <row r="56" spans="1:47" s="34" customFormat="1" ht="66.75" customHeight="1">
      <c r="A56" s="22" t="s">
        <v>23</v>
      </c>
      <c r="B56" s="23">
        <v>1</v>
      </c>
      <c r="C56" s="35">
        <v>1</v>
      </c>
      <c r="D56" s="36" t="s">
        <v>71</v>
      </c>
      <c r="E56" s="37">
        <v>50</v>
      </c>
      <c r="F56" s="26">
        <v>9</v>
      </c>
      <c r="G56" s="26">
        <v>27</v>
      </c>
      <c r="H56" s="27">
        <v>18</v>
      </c>
      <c r="I56" s="27"/>
      <c r="J56" s="27">
        <v>1</v>
      </c>
      <c r="K56" s="27"/>
      <c r="L56" s="27"/>
      <c r="M56" s="27"/>
      <c r="N56" s="27"/>
      <c r="O56" s="27"/>
      <c r="P56" s="27"/>
      <c r="Q56" s="27"/>
      <c r="R56" s="27">
        <v>2</v>
      </c>
      <c r="S56" s="27">
        <v>1</v>
      </c>
      <c r="T56" s="27">
        <v>4</v>
      </c>
      <c r="U56" s="27"/>
      <c r="V56" s="27">
        <v>40</v>
      </c>
      <c r="W56" s="27">
        <v>1</v>
      </c>
      <c r="X56" s="27"/>
      <c r="Y56" s="27"/>
      <c r="Z56" s="28">
        <v>1</v>
      </c>
      <c r="AA56" s="29">
        <f t="shared" si="1"/>
        <v>9</v>
      </c>
      <c r="AB56" s="30">
        <f t="shared" si="2"/>
        <v>27</v>
      </c>
      <c r="AC56" s="30">
        <f t="shared" si="3"/>
        <v>72</v>
      </c>
      <c r="AD56" s="30" t="str">
        <f t="shared" si="4"/>
        <v xml:space="preserve"> </v>
      </c>
      <c r="AE56" s="31">
        <f t="shared" si="5"/>
        <v>13.200000000000001</v>
      </c>
      <c r="AF56" s="31" t="str">
        <f t="shared" si="6"/>
        <v xml:space="preserve"> </v>
      </c>
      <c r="AG56" s="31" t="str">
        <f t="shared" si="7"/>
        <v xml:space="preserve">     </v>
      </c>
      <c r="AH56" s="31" t="str">
        <f t="shared" si="8"/>
        <v xml:space="preserve"> </v>
      </c>
      <c r="AI56" s="31" t="str">
        <f t="shared" si="9"/>
        <v xml:space="preserve"> </v>
      </c>
      <c r="AJ56" s="31" t="str">
        <f t="shared" si="10"/>
        <v xml:space="preserve"> </v>
      </c>
      <c r="AK56" s="31" t="str">
        <f t="shared" si="11"/>
        <v xml:space="preserve"> </v>
      </c>
      <c r="AL56" s="31" t="str">
        <f t="shared" si="12"/>
        <v xml:space="preserve"> </v>
      </c>
      <c r="AM56" s="31">
        <f t="shared" si="13"/>
        <v>8.8000000000000007</v>
      </c>
      <c r="AN56" s="32">
        <f t="shared" si="0"/>
        <v>130</v>
      </c>
      <c r="AO56" s="33"/>
      <c r="AP56" s="33"/>
      <c r="AQ56" s="33"/>
      <c r="AR56" s="33"/>
      <c r="AS56" s="33"/>
      <c r="AT56" s="33"/>
      <c r="AU56" s="33"/>
    </row>
    <row r="57" spans="1:47" s="34" customFormat="1" ht="66.75" customHeight="1">
      <c r="A57" s="22" t="s">
        <v>23</v>
      </c>
      <c r="B57" s="23">
        <v>1</v>
      </c>
      <c r="C57" s="35">
        <v>2</v>
      </c>
      <c r="D57" s="36" t="s">
        <v>121</v>
      </c>
      <c r="E57" s="37">
        <v>60</v>
      </c>
      <c r="F57" s="26">
        <v>36</v>
      </c>
      <c r="G57" s="26"/>
      <c r="H57" s="27"/>
      <c r="I57" s="27"/>
      <c r="J57" s="27"/>
      <c r="K57" s="27">
        <v>1</v>
      </c>
      <c r="L57" s="27">
        <v>1</v>
      </c>
      <c r="M57" s="27"/>
      <c r="N57" s="27"/>
      <c r="O57" s="27"/>
      <c r="P57" s="27"/>
      <c r="Q57" s="27"/>
      <c r="R57" s="27">
        <v>2</v>
      </c>
      <c r="S57" s="27">
        <v>2</v>
      </c>
      <c r="T57" s="27">
        <v>4</v>
      </c>
      <c r="U57" s="27"/>
      <c r="V57" s="27">
        <v>40</v>
      </c>
      <c r="W57" s="27">
        <v>1</v>
      </c>
      <c r="X57" s="27"/>
      <c r="Y57" s="27"/>
      <c r="Z57" s="28">
        <v>1</v>
      </c>
      <c r="AA57" s="29">
        <f t="shared" si="1"/>
        <v>36</v>
      </c>
      <c r="AB57" s="30" t="str">
        <f t="shared" si="2"/>
        <v xml:space="preserve">    </v>
      </c>
      <c r="AC57" s="30" t="str">
        <f t="shared" si="3"/>
        <v xml:space="preserve"> </v>
      </c>
      <c r="AD57" s="30" t="str">
        <f t="shared" si="4"/>
        <v xml:space="preserve"> </v>
      </c>
      <c r="AE57" s="31" t="str">
        <f t="shared" si="5"/>
        <v xml:space="preserve">    </v>
      </c>
      <c r="AF57" s="31">
        <f t="shared" si="6"/>
        <v>4</v>
      </c>
      <c r="AG57" s="31">
        <f t="shared" si="7"/>
        <v>10</v>
      </c>
      <c r="AH57" s="31" t="str">
        <f t="shared" si="8"/>
        <v xml:space="preserve"> </v>
      </c>
      <c r="AI57" s="31" t="str">
        <f t="shared" si="9"/>
        <v xml:space="preserve"> </v>
      </c>
      <c r="AJ57" s="31" t="str">
        <f t="shared" si="10"/>
        <v xml:space="preserve"> </v>
      </c>
      <c r="AK57" s="31" t="str">
        <f t="shared" si="11"/>
        <v xml:space="preserve"> </v>
      </c>
      <c r="AL57" s="31" t="str">
        <f t="shared" si="12"/>
        <v xml:space="preserve"> </v>
      </c>
      <c r="AM57" s="31">
        <f t="shared" si="13"/>
        <v>5.76</v>
      </c>
      <c r="AN57" s="32">
        <f t="shared" si="0"/>
        <v>55.76</v>
      </c>
      <c r="AO57" s="33"/>
      <c r="AP57" s="33"/>
      <c r="AQ57" s="33"/>
      <c r="AR57" s="33"/>
      <c r="AS57" s="33"/>
      <c r="AT57" s="33"/>
      <c r="AU57" s="33"/>
    </row>
    <row r="58" spans="1:47" s="34" customFormat="1" ht="66.75" customHeight="1">
      <c r="A58" s="22" t="s">
        <v>23</v>
      </c>
      <c r="B58" s="23">
        <v>5</v>
      </c>
      <c r="C58" s="35">
        <v>22</v>
      </c>
      <c r="D58" s="38" t="s">
        <v>122</v>
      </c>
      <c r="E58" s="37">
        <v>90</v>
      </c>
      <c r="F58" s="26">
        <v>18</v>
      </c>
      <c r="G58" s="26"/>
      <c r="H58" s="27">
        <v>36</v>
      </c>
      <c r="I58" s="27"/>
      <c r="J58" s="27"/>
      <c r="K58" s="27">
        <v>1</v>
      </c>
      <c r="L58" s="27">
        <v>1</v>
      </c>
      <c r="M58" s="27"/>
      <c r="N58" s="27"/>
      <c r="O58" s="27">
        <v>1</v>
      </c>
      <c r="P58" s="27"/>
      <c r="Q58" s="27"/>
      <c r="R58" s="27">
        <v>2</v>
      </c>
      <c r="S58" s="27">
        <v>1</v>
      </c>
      <c r="T58" s="27">
        <v>1</v>
      </c>
      <c r="U58" s="27"/>
      <c r="V58" s="27">
        <v>10</v>
      </c>
      <c r="W58" s="27"/>
      <c r="X58" s="27"/>
      <c r="Y58" s="27"/>
      <c r="Z58" s="28">
        <v>1</v>
      </c>
      <c r="AA58" s="29">
        <f t="shared" si="1"/>
        <v>18</v>
      </c>
      <c r="AB58" s="30" t="str">
        <f t="shared" si="2"/>
        <v xml:space="preserve">    </v>
      </c>
      <c r="AC58" s="30">
        <f t="shared" si="3"/>
        <v>36</v>
      </c>
      <c r="AD58" s="30" t="str">
        <f t="shared" si="4"/>
        <v xml:space="preserve"> </v>
      </c>
      <c r="AE58" s="31" t="str">
        <f t="shared" si="5"/>
        <v xml:space="preserve">    </v>
      </c>
      <c r="AF58" s="31">
        <f t="shared" si="6"/>
        <v>4</v>
      </c>
      <c r="AG58" s="31">
        <f t="shared" si="7"/>
        <v>2.5</v>
      </c>
      <c r="AH58" s="31" t="str">
        <f t="shared" si="8"/>
        <v xml:space="preserve"> </v>
      </c>
      <c r="AI58" s="31" t="str">
        <f t="shared" si="9"/>
        <v xml:space="preserve"> </v>
      </c>
      <c r="AJ58" s="31">
        <f t="shared" si="10"/>
        <v>5</v>
      </c>
      <c r="AK58" s="31" t="str">
        <f t="shared" si="11"/>
        <v xml:space="preserve"> </v>
      </c>
      <c r="AL58" s="31" t="str">
        <f t="shared" si="12"/>
        <v xml:space="preserve"> </v>
      </c>
      <c r="AM58" s="31">
        <f t="shared" si="13"/>
        <v>2.1599999999999997</v>
      </c>
      <c r="AN58" s="32">
        <f t="shared" si="0"/>
        <v>67.66</v>
      </c>
      <c r="AO58" s="33"/>
      <c r="AP58" s="33"/>
      <c r="AQ58" s="33"/>
      <c r="AR58" s="33"/>
      <c r="AS58" s="33"/>
      <c r="AT58" s="33"/>
      <c r="AU58" s="33"/>
    </row>
    <row r="59" spans="1:47" s="34" customFormat="1" ht="66.75" customHeight="1">
      <c r="A59" s="22" t="s">
        <v>23</v>
      </c>
      <c r="B59" s="23">
        <v>4</v>
      </c>
      <c r="C59" s="24">
        <v>17</v>
      </c>
      <c r="D59" s="25" t="s">
        <v>72</v>
      </c>
      <c r="E59" s="26">
        <v>75</v>
      </c>
      <c r="F59" s="26">
        <v>36</v>
      </c>
      <c r="G59" s="26"/>
      <c r="H59" s="27">
        <v>18</v>
      </c>
      <c r="I59" s="27"/>
      <c r="J59" s="27">
        <v>1</v>
      </c>
      <c r="K59" s="27"/>
      <c r="L59" s="27">
        <v>1</v>
      </c>
      <c r="M59" s="27"/>
      <c r="N59" s="27"/>
      <c r="O59" s="27"/>
      <c r="P59" s="27"/>
      <c r="Q59" s="27"/>
      <c r="R59" s="27">
        <v>2</v>
      </c>
      <c r="S59" s="27">
        <v>1</v>
      </c>
      <c r="T59" s="27">
        <v>2</v>
      </c>
      <c r="U59" s="27"/>
      <c r="V59" s="27">
        <v>20</v>
      </c>
      <c r="W59" s="27"/>
      <c r="X59" s="27"/>
      <c r="Y59" s="27"/>
      <c r="Z59" s="28">
        <v>1</v>
      </c>
      <c r="AA59" s="29">
        <f t="shared" si="1"/>
        <v>36</v>
      </c>
      <c r="AB59" s="30" t="str">
        <f t="shared" si="2"/>
        <v xml:space="preserve">    </v>
      </c>
      <c r="AC59" s="30">
        <f t="shared" si="3"/>
        <v>36</v>
      </c>
      <c r="AD59" s="30" t="str">
        <f t="shared" si="4"/>
        <v xml:space="preserve"> </v>
      </c>
      <c r="AE59" s="31">
        <f t="shared" si="5"/>
        <v>6.6000000000000005</v>
      </c>
      <c r="AF59" s="31" t="str">
        <f t="shared" si="6"/>
        <v xml:space="preserve"> </v>
      </c>
      <c r="AG59" s="31">
        <f t="shared" si="7"/>
        <v>5</v>
      </c>
      <c r="AH59" s="31" t="str">
        <f t="shared" si="8"/>
        <v xml:space="preserve"> </v>
      </c>
      <c r="AI59" s="31" t="str">
        <f t="shared" si="9"/>
        <v xml:space="preserve"> </v>
      </c>
      <c r="AJ59" s="31" t="str">
        <f t="shared" si="10"/>
        <v xml:space="preserve"> </v>
      </c>
      <c r="AK59" s="31" t="str">
        <f t="shared" si="11"/>
        <v xml:space="preserve"> </v>
      </c>
      <c r="AL59" s="31" t="str">
        <f t="shared" si="12"/>
        <v xml:space="preserve"> </v>
      </c>
      <c r="AM59" s="31">
        <f t="shared" si="13"/>
        <v>7.6</v>
      </c>
      <c r="AN59" s="32">
        <f t="shared" si="0"/>
        <v>91.199999999999989</v>
      </c>
      <c r="AO59" s="33"/>
      <c r="AP59" s="33"/>
      <c r="AQ59" s="33"/>
      <c r="AR59" s="33"/>
      <c r="AS59" s="33"/>
      <c r="AT59" s="33"/>
      <c r="AU59" s="33"/>
    </row>
    <row r="60" spans="1:47" s="34" customFormat="1" ht="66.75" customHeight="1">
      <c r="A60" s="22" t="s">
        <v>23</v>
      </c>
      <c r="B60" s="23">
        <v>5</v>
      </c>
      <c r="C60" s="24">
        <v>23</v>
      </c>
      <c r="D60" s="41" t="s">
        <v>123</v>
      </c>
      <c r="E60" s="26">
        <v>90</v>
      </c>
      <c r="F60" s="26">
        <v>18</v>
      </c>
      <c r="G60" s="26"/>
      <c r="H60" s="27">
        <v>36</v>
      </c>
      <c r="I60" s="27"/>
      <c r="J60" s="27"/>
      <c r="K60" s="27">
        <v>1</v>
      </c>
      <c r="L60" s="27">
        <v>1</v>
      </c>
      <c r="M60" s="27"/>
      <c r="N60" s="27"/>
      <c r="O60" s="27"/>
      <c r="P60" s="27"/>
      <c r="Q60" s="27"/>
      <c r="R60" s="27">
        <v>2</v>
      </c>
      <c r="S60" s="27">
        <v>1</v>
      </c>
      <c r="T60" s="27">
        <v>1</v>
      </c>
      <c r="U60" s="27"/>
      <c r="V60" s="27">
        <v>10</v>
      </c>
      <c r="W60" s="27"/>
      <c r="X60" s="27"/>
      <c r="Y60" s="27"/>
      <c r="Z60" s="28">
        <v>1</v>
      </c>
      <c r="AA60" s="29">
        <f t="shared" si="1"/>
        <v>18</v>
      </c>
      <c r="AB60" s="30" t="str">
        <f t="shared" si="2"/>
        <v xml:space="preserve">    </v>
      </c>
      <c r="AC60" s="30">
        <f t="shared" si="3"/>
        <v>36</v>
      </c>
      <c r="AD60" s="30" t="str">
        <f t="shared" si="4"/>
        <v xml:space="preserve"> </v>
      </c>
      <c r="AE60" s="31" t="str">
        <f t="shared" si="5"/>
        <v xml:space="preserve">    </v>
      </c>
      <c r="AF60" s="31">
        <f t="shared" si="6"/>
        <v>4</v>
      </c>
      <c r="AG60" s="31">
        <f t="shared" si="7"/>
        <v>2.5</v>
      </c>
      <c r="AH60" s="31" t="str">
        <f t="shared" si="8"/>
        <v xml:space="preserve"> </v>
      </c>
      <c r="AI60" s="31" t="str">
        <f t="shared" si="9"/>
        <v xml:space="preserve"> </v>
      </c>
      <c r="AJ60" s="31" t="str">
        <f t="shared" si="10"/>
        <v xml:space="preserve"> </v>
      </c>
      <c r="AK60" s="31" t="str">
        <f t="shared" si="11"/>
        <v xml:space="preserve"> </v>
      </c>
      <c r="AL60" s="31" t="str">
        <f t="shared" si="12"/>
        <v xml:space="preserve"> </v>
      </c>
      <c r="AM60" s="31">
        <f t="shared" si="13"/>
        <v>2.1599999999999997</v>
      </c>
      <c r="AN60" s="32">
        <f t="shared" si="0"/>
        <v>62.66</v>
      </c>
      <c r="AO60" s="33"/>
      <c r="AP60" s="33"/>
      <c r="AQ60" s="33"/>
      <c r="AR60" s="33"/>
      <c r="AS60" s="33"/>
      <c r="AT60" s="33"/>
      <c r="AU60" s="33"/>
    </row>
    <row r="61" spans="1:47" s="34" customFormat="1" ht="66.75" customHeight="1">
      <c r="A61" s="22" t="s">
        <v>124</v>
      </c>
      <c r="B61" s="23">
        <v>3</v>
      </c>
      <c r="C61" s="35">
        <v>10</v>
      </c>
      <c r="D61" s="36" t="s">
        <v>125</v>
      </c>
      <c r="E61" s="37">
        <v>105</v>
      </c>
      <c r="F61" s="26">
        <v>36</v>
      </c>
      <c r="G61" s="26">
        <v>18</v>
      </c>
      <c r="H61" s="27">
        <v>18</v>
      </c>
      <c r="I61" s="27"/>
      <c r="J61" s="27"/>
      <c r="K61" s="27">
        <v>1</v>
      </c>
      <c r="L61" s="27">
        <v>1</v>
      </c>
      <c r="M61" s="27"/>
      <c r="N61" s="27"/>
      <c r="O61" s="27"/>
      <c r="P61" s="27"/>
      <c r="Q61" s="27"/>
      <c r="R61" s="27">
        <v>2</v>
      </c>
      <c r="S61" s="27">
        <v>1</v>
      </c>
      <c r="T61" s="27">
        <v>1</v>
      </c>
      <c r="U61" s="27"/>
      <c r="V61" s="27">
        <v>18</v>
      </c>
      <c r="W61" s="27"/>
      <c r="X61" s="27"/>
      <c r="Y61" s="27"/>
      <c r="Z61" s="28">
        <v>1</v>
      </c>
      <c r="AA61" s="29">
        <f t="shared" si="1"/>
        <v>36</v>
      </c>
      <c r="AB61" s="30">
        <f t="shared" si="2"/>
        <v>18</v>
      </c>
      <c r="AC61" s="30">
        <f t="shared" si="3"/>
        <v>18</v>
      </c>
      <c r="AD61" s="30" t="str">
        <f t="shared" si="4"/>
        <v xml:space="preserve"> </v>
      </c>
      <c r="AE61" s="31" t="str">
        <f t="shared" si="5"/>
        <v xml:space="preserve">    </v>
      </c>
      <c r="AF61" s="31">
        <f t="shared" si="6"/>
        <v>4</v>
      </c>
      <c r="AG61" s="31">
        <f t="shared" si="7"/>
        <v>4.5</v>
      </c>
      <c r="AH61" s="31" t="str">
        <f t="shared" si="8"/>
        <v xml:space="preserve"> </v>
      </c>
      <c r="AI61" s="31" t="str">
        <f t="shared" si="9"/>
        <v xml:space="preserve"> </v>
      </c>
      <c r="AJ61" s="31" t="str">
        <f t="shared" si="10"/>
        <v xml:space="preserve"> </v>
      </c>
      <c r="AK61" s="31" t="str">
        <f t="shared" si="11"/>
        <v xml:space="preserve"> </v>
      </c>
      <c r="AL61" s="31" t="str">
        <f t="shared" si="12"/>
        <v xml:space="preserve"> </v>
      </c>
      <c r="AM61" s="31">
        <f t="shared" si="13"/>
        <v>4.5359999999999996</v>
      </c>
      <c r="AN61" s="32">
        <f t="shared" si="0"/>
        <v>85.036000000000001</v>
      </c>
      <c r="AO61" s="33"/>
      <c r="AP61" s="33"/>
      <c r="AQ61" s="33"/>
      <c r="AR61" s="33"/>
      <c r="AS61" s="33"/>
      <c r="AT61" s="33"/>
      <c r="AU61" s="33"/>
    </row>
    <row r="62" spans="1:47" s="34" customFormat="1" ht="66.75" customHeight="1">
      <c r="A62" s="22" t="s">
        <v>124</v>
      </c>
      <c r="B62" s="23">
        <v>3</v>
      </c>
      <c r="C62" s="35">
        <v>11</v>
      </c>
      <c r="D62" s="36" t="s">
        <v>126</v>
      </c>
      <c r="E62" s="37">
        <v>45</v>
      </c>
      <c r="F62" s="26"/>
      <c r="G62" s="26"/>
      <c r="H62" s="27"/>
      <c r="I62" s="27"/>
      <c r="J62" s="27"/>
      <c r="K62" s="27"/>
      <c r="L62" s="27"/>
      <c r="M62" s="27">
        <v>3</v>
      </c>
      <c r="N62" s="27"/>
      <c r="O62" s="27"/>
      <c r="P62" s="27"/>
      <c r="Q62" s="27"/>
      <c r="R62" s="27">
        <v>2</v>
      </c>
      <c r="S62" s="27">
        <v>1</v>
      </c>
      <c r="T62" s="27">
        <v>1</v>
      </c>
      <c r="U62" s="27"/>
      <c r="V62" s="27">
        <v>18</v>
      </c>
      <c r="W62" s="27"/>
      <c r="X62" s="27"/>
      <c r="Y62" s="27"/>
      <c r="Z62" s="28"/>
      <c r="AA62" s="29" t="str">
        <f t="shared" si="1"/>
        <v xml:space="preserve">    </v>
      </c>
      <c r="AB62" s="30" t="str">
        <f t="shared" si="2"/>
        <v xml:space="preserve">    </v>
      </c>
      <c r="AC62" s="30" t="str">
        <f t="shared" si="3"/>
        <v xml:space="preserve"> </v>
      </c>
      <c r="AD62" s="30" t="str">
        <f t="shared" si="4"/>
        <v xml:space="preserve"> </v>
      </c>
      <c r="AE62" s="31" t="str">
        <f t="shared" si="5"/>
        <v xml:space="preserve">    </v>
      </c>
      <c r="AF62" s="31" t="str">
        <f t="shared" si="6"/>
        <v xml:space="preserve"> </v>
      </c>
      <c r="AG62" s="31" t="str">
        <f t="shared" si="7"/>
        <v xml:space="preserve">     </v>
      </c>
      <c r="AH62" s="31">
        <f t="shared" si="8"/>
        <v>54</v>
      </c>
      <c r="AI62" s="31" t="str">
        <f t="shared" si="9"/>
        <v xml:space="preserve"> </v>
      </c>
      <c r="AJ62" s="31" t="str">
        <f t="shared" si="10"/>
        <v xml:space="preserve"> </v>
      </c>
      <c r="AK62" s="31" t="str">
        <f t="shared" si="11"/>
        <v xml:space="preserve"> </v>
      </c>
      <c r="AL62" s="31" t="str">
        <f t="shared" si="12"/>
        <v xml:space="preserve"> </v>
      </c>
      <c r="AM62" s="31">
        <f t="shared" si="13"/>
        <v>1.9439999999999997</v>
      </c>
      <c r="AN62" s="32">
        <f t="shared" si="0"/>
        <v>55.944000000000003</v>
      </c>
      <c r="AO62" s="33"/>
      <c r="AP62" s="33"/>
      <c r="AQ62" s="33"/>
      <c r="AR62" s="33"/>
      <c r="AS62" s="33"/>
      <c r="AT62" s="33"/>
      <c r="AU62" s="33"/>
    </row>
    <row r="63" spans="1:47" s="34" customFormat="1" ht="66.75" customHeight="1">
      <c r="A63" s="22" t="s">
        <v>124</v>
      </c>
      <c r="B63" s="23">
        <v>2</v>
      </c>
      <c r="C63" s="24">
        <v>9</v>
      </c>
      <c r="D63" s="25" t="s">
        <v>127</v>
      </c>
      <c r="E63" s="26">
        <v>90</v>
      </c>
      <c r="F63" s="26">
        <v>36</v>
      </c>
      <c r="G63" s="26"/>
      <c r="H63" s="27">
        <v>18</v>
      </c>
      <c r="I63" s="27"/>
      <c r="J63" s="27"/>
      <c r="K63" s="27">
        <v>1</v>
      </c>
      <c r="L63" s="27">
        <v>1</v>
      </c>
      <c r="M63" s="27"/>
      <c r="N63" s="27"/>
      <c r="O63" s="27"/>
      <c r="P63" s="27"/>
      <c r="Q63" s="27">
        <v>1</v>
      </c>
      <c r="R63" s="27">
        <v>2</v>
      </c>
      <c r="S63" s="27">
        <v>2</v>
      </c>
      <c r="T63" s="27">
        <v>2</v>
      </c>
      <c r="U63" s="27"/>
      <c r="V63" s="27">
        <v>27</v>
      </c>
      <c r="W63" s="27">
        <v>3</v>
      </c>
      <c r="X63" s="27"/>
      <c r="Y63" s="27"/>
      <c r="Z63" s="28">
        <v>1</v>
      </c>
      <c r="AA63" s="29">
        <f t="shared" si="1"/>
        <v>36</v>
      </c>
      <c r="AB63" s="30" t="str">
        <f t="shared" si="2"/>
        <v xml:space="preserve">    </v>
      </c>
      <c r="AC63" s="30">
        <f t="shared" si="3"/>
        <v>36</v>
      </c>
      <c r="AD63" s="30" t="str">
        <f t="shared" si="4"/>
        <v xml:space="preserve"> </v>
      </c>
      <c r="AE63" s="31" t="str">
        <f t="shared" si="5"/>
        <v xml:space="preserve">    </v>
      </c>
      <c r="AF63" s="31">
        <f t="shared" si="6"/>
        <v>4</v>
      </c>
      <c r="AG63" s="31">
        <f t="shared" si="7"/>
        <v>6.75</v>
      </c>
      <c r="AH63" s="31" t="str">
        <f t="shared" si="8"/>
        <v xml:space="preserve"> </v>
      </c>
      <c r="AI63" s="31" t="str">
        <f t="shared" si="9"/>
        <v xml:space="preserve"> </v>
      </c>
      <c r="AJ63" s="31" t="str">
        <f t="shared" si="10"/>
        <v xml:space="preserve"> </v>
      </c>
      <c r="AK63" s="31" t="str">
        <f t="shared" si="11"/>
        <v xml:space="preserve"> </v>
      </c>
      <c r="AL63" s="31">
        <f t="shared" si="12"/>
        <v>6.75</v>
      </c>
      <c r="AM63" s="31">
        <f t="shared" si="13"/>
        <v>5.8319999999999999</v>
      </c>
      <c r="AN63" s="32">
        <f t="shared" si="0"/>
        <v>95.331999999999994</v>
      </c>
      <c r="AO63" s="33"/>
      <c r="AP63" s="33"/>
      <c r="AQ63" s="33"/>
      <c r="AR63" s="33"/>
      <c r="AS63" s="33"/>
      <c r="AT63" s="33"/>
      <c r="AU63" s="33"/>
    </row>
    <row r="64" spans="1:47" s="34" customFormat="1" ht="66.75" customHeight="1">
      <c r="A64" s="22" t="s">
        <v>128</v>
      </c>
      <c r="B64" s="23">
        <v>2</v>
      </c>
      <c r="C64" s="35">
        <v>8</v>
      </c>
      <c r="D64" s="36" t="s">
        <v>129</v>
      </c>
      <c r="E64" s="37">
        <v>30</v>
      </c>
      <c r="F64" s="26"/>
      <c r="G64" s="26"/>
      <c r="H64" s="27">
        <v>18</v>
      </c>
      <c r="I64" s="27"/>
      <c r="J64" s="27"/>
      <c r="K64" s="27"/>
      <c r="L64" s="27"/>
      <c r="M64" s="27"/>
      <c r="N64" s="27"/>
      <c r="O64" s="27"/>
      <c r="P64" s="27"/>
      <c r="Q64" s="27"/>
      <c r="R64" s="27">
        <v>2</v>
      </c>
      <c r="S64" s="27">
        <v>2</v>
      </c>
      <c r="T64" s="27">
        <v>2</v>
      </c>
      <c r="U64" s="27"/>
      <c r="V64" s="27">
        <v>27</v>
      </c>
      <c r="W64" s="27">
        <v>3</v>
      </c>
      <c r="X64" s="27"/>
      <c r="Y64" s="27"/>
      <c r="Z64" s="28">
        <v>1</v>
      </c>
      <c r="AA64" s="29" t="str">
        <f>IF(F64*Z64=0,"    ",F64*Z64)</f>
        <v xml:space="preserve">    </v>
      </c>
      <c r="AB64" s="30" t="str">
        <f>IF(G64*S64=0,"    ",G64*S64)</f>
        <v xml:space="preserve">    </v>
      </c>
      <c r="AC64" s="30">
        <f>IF((H64*T64)=0," ",H64*T64)</f>
        <v>36</v>
      </c>
      <c r="AD64" s="30" t="str">
        <f>IF((I64*R64)=0," ",0.25*I64*R64)</f>
        <v xml:space="preserve"> </v>
      </c>
      <c r="AE64" s="31" t="str">
        <f>IF(J64*(V64+X64)=0,"    ",0.33*J64*(V64+X64))</f>
        <v xml:space="preserve">    </v>
      </c>
      <c r="AF64" s="31" t="str">
        <f>IF((K64*R64)=0," ",2*K64*R64)</f>
        <v xml:space="preserve"> </v>
      </c>
      <c r="AG64" s="31" t="str">
        <f>IF(L64*(V64+X64)=0,"     ",0.25*L64*(V64+X64))</f>
        <v xml:space="preserve">     </v>
      </c>
      <c r="AH64" s="31" t="str">
        <f>IF(M64*(V64+X64)=0," ",M64*(V64+X64))</f>
        <v xml:space="preserve"> </v>
      </c>
      <c r="AI64" s="31" t="str">
        <f>IF(N64*(V64+X64)=0," ",N64*(V64+X64))</f>
        <v xml:space="preserve"> </v>
      </c>
      <c r="AJ64" s="31" t="str">
        <f>IF(O64*(V64+X64)=0," ",0.5*O64*(V64+X64))</f>
        <v xml:space="preserve"> </v>
      </c>
      <c r="AK64" s="31" t="str">
        <f>IF(P64*(V64+X64)=0," ",0.33*P64*(V64+X64))</f>
        <v xml:space="preserve"> </v>
      </c>
      <c r="AL64" s="31" t="str">
        <f>IF(Q64*(V64+X64)=0," ",0.25*Q64*(V64+X64))</f>
        <v xml:space="preserve"> </v>
      </c>
      <c r="AM64" s="31">
        <f>IF((2*J64*R64+0.06*E64*(V64/25+X64/25))=0," ",(2*J64*R64+0.06*E64*(V64/25+X64/25)))</f>
        <v>1.944</v>
      </c>
      <c r="AN64" s="32">
        <f>SUM(AA64:AM64)</f>
        <v>37.944000000000003</v>
      </c>
      <c r="AO64" s="33"/>
      <c r="AP64" s="33"/>
      <c r="AQ64" s="33"/>
      <c r="AR64" s="33"/>
      <c r="AS64" s="33"/>
      <c r="AT64" s="33"/>
      <c r="AU64" s="33"/>
    </row>
    <row r="65" spans="1:47" s="34" customFormat="1" ht="66.75" customHeight="1">
      <c r="A65" s="22" t="s">
        <v>124</v>
      </c>
      <c r="B65" s="23">
        <v>2</v>
      </c>
      <c r="C65" s="24">
        <v>10</v>
      </c>
      <c r="D65" s="25" t="s">
        <v>130</v>
      </c>
      <c r="E65" s="26">
        <v>90</v>
      </c>
      <c r="F65" s="26">
        <v>36</v>
      </c>
      <c r="G65" s="26"/>
      <c r="H65" s="27">
        <v>18</v>
      </c>
      <c r="I65" s="27"/>
      <c r="J65" s="27"/>
      <c r="K65" s="27">
        <v>1</v>
      </c>
      <c r="L65" s="27"/>
      <c r="M65" s="27"/>
      <c r="N65" s="27"/>
      <c r="O65" s="27">
        <v>1</v>
      </c>
      <c r="P65" s="27"/>
      <c r="Q65" s="27"/>
      <c r="R65" s="27">
        <v>2</v>
      </c>
      <c r="S65" s="27">
        <v>2</v>
      </c>
      <c r="T65" s="27">
        <v>2</v>
      </c>
      <c r="U65" s="27"/>
      <c r="V65" s="27">
        <v>27</v>
      </c>
      <c r="W65" s="27">
        <v>3</v>
      </c>
      <c r="X65" s="27"/>
      <c r="Y65" s="27"/>
      <c r="Z65" s="28">
        <v>1</v>
      </c>
      <c r="AA65" s="29">
        <f t="shared" si="1"/>
        <v>36</v>
      </c>
      <c r="AB65" s="30" t="str">
        <f t="shared" si="2"/>
        <v xml:space="preserve">    </v>
      </c>
      <c r="AC65" s="30">
        <f t="shared" si="3"/>
        <v>36</v>
      </c>
      <c r="AD65" s="30" t="str">
        <f t="shared" si="4"/>
        <v xml:space="preserve"> </v>
      </c>
      <c r="AE65" s="31" t="str">
        <f t="shared" si="5"/>
        <v xml:space="preserve">    </v>
      </c>
      <c r="AF65" s="31">
        <f t="shared" si="6"/>
        <v>4</v>
      </c>
      <c r="AG65" s="31" t="str">
        <f t="shared" si="7"/>
        <v xml:space="preserve">     </v>
      </c>
      <c r="AH65" s="31" t="str">
        <f t="shared" si="8"/>
        <v xml:space="preserve"> </v>
      </c>
      <c r="AI65" s="31" t="str">
        <f t="shared" si="9"/>
        <v xml:space="preserve"> </v>
      </c>
      <c r="AJ65" s="31">
        <f t="shared" si="10"/>
        <v>13.5</v>
      </c>
      <c r="AK65" s="31" t="str">
        <f t="shared" si="11"/>
        <v xml:space="preserve"> </v>
      </c>
      <c r="AL65" s="31" t="str">
        <f t="shared" si="12"/>
        <v xml:space="preserve"> </v>
      </c>
      <c r="AM65" s="31">
        <f t="shared" si="13"/>
        <v>5.8319999999999999</v>
      </c>
      <c r="AN65" s="32">
        <f t="shared" si="0"/>
        <v>95.331999999999994</v>
      </c>
      <c r="AO65" s="33"/>
      <c r="AP65" s="33"/>
      <c r="AQ65" s="33"/>
      <c r="AR65" s="33"/>
      <c r="AS65" s="33"/>
      <c r="AT65" s="33"/>
      <c r="AU65" s="33"/>
    </row>
    <row r="66" spans="1:47" s="34" customFormat="1" ht="66.75" customHeight="1">
      <c r="A66" s="22" t="s">
        <v>131</v>
      </c>
      <c r="B66" s="23">
        <v>4</v>
      </c>
      <c r="C66" s="24">
        <v>18</v>
      </c>
      <c r="D66" s="25" t="s">
        <v>132</v>
      </c>
      <c r="E66" s="26">
        <v>30</v>
      </c>
      <c r="F66" s="26"/>
      <c r="G66" s="26"/>
      <c r="H66" s="27"/>
      <c r="I66" s="27"/>
      <c r="J66" s="27"/>
      <c r="K66" s="27"/>
      <c r="L66" s="27"/>
      <c r="M66" s="27"/>
      <c r="N66" s="27">
        <v>3</v>
      </c>
      <c r="O66" s="27"/>
      <c r="P66" s="27"/>
      <c r="Q66" s="27"/>
      <c r="R66" s="27">
        <v>2</v>
      </c>
      <c r="S66" s="27">
        <v>1</v>
      </c>
      <c r="T66" s="27">
        <v>2</v>
      </c>
      <c r="U66" s="27"/>
      <c r="V66" s="27">
        <v>20</v>
      </c>
      <c r="W66" s="27"/>
      <c r="X66" s="27"/>
      <c r="Y66" s="27"/>
      <c r="Z66" s="28">
        <v>1</v>
      </c>
      <c r="AA66" s="29" t="str">
        <f t="shared" si="1"/>
        <v xml:space="preserve">    </v>
      </c>
      <c r="AB66" s="30" t="str">
        <f t="shared" si="2"/>
        <v xml:space="preserve">    </v>
      </c>
      <c r="AC66" s="30" t="str">
        <f t="shared" si="3"/>
        <v xml:space="preserve"> </v>
      </c>
      <c r="AD66" s="30" t="str">
        <f t="shared" si="4"/>
        <v xml:space="preserve"> </v>
      </c>
      <c r="AE66" s="31" t="str">
        <f t="shared" si="5"/>
        <v xml:space="preserve">    </v>
      </c>
      <c r="AF66" s="31" t="str">
        <f t="shared" si="6"/>
        <v xml:space="preserve"> </v>
      </c>
      <c r="AG66" s="31" t="str">
        <f t="shared" si="7"/>
        <v xml:space="preserve">     </v>
      </c>
      <c r="AH66" s="31" t="str">
        <f t="shared" si="8"/>
        <v xml:space="preserve"> </v>
      </c>
      <c r="AI66" s="31">
        <f t="shared" si="9"/>
        <v>60</v>
      </c>
      <c r="AJ66" s="31" t="str">
        <f t="shared" si="10"/>
        <v xml:space="preserve"> </v>
      </c>
      <c r="AK66" s="31" t="str">
        <f t="shared" si="11"/>
        <v xml:space="preserve"> </v>
      </c>
      <c r="AL66" s="31" t="str">
        <f t="shared" si="12"/>
        <v xml:space="preserve"> </v>
      </c>
      <c r="AM66" s="31">
        <f t="shared" si="13"/>
        <v>1.44</v>
      </c>
      <c r="AN66" s="32">
        <f>SUM(AA66:AM66)</f>
        <v>61.44</v>
      </c>
      <c r="AO66" s="33"/>
      <c r="AP66" s="33"/>
      <c r="AQ66" s="33"/>
      <c r="AR66" s="33"/>
      <c r="AS66" s="33"/>
      <c r="AT66" s="33"/>
      <c r="AU66" s="33"/>
    </row>
    <row r="67" spans="1:47" s="34" customFormat="1" ht="66.75" customHeight="1">
      <c r="A67" s="22" t="s">
        <v>131</v>
      </c>
      <c r="B67" s="23">
        <v>3</v>
      </c>
      <c r="C67" s="35">
        <v>12</v>
      </c>
      <c r="D67" s="36" t="s">
        <v>78</v>
      </c>
      <c r="E67" s="37">
        <v>15</v>
      </c>
      <c r="F67" s="26">
        <v>36</v>
      </c>
      <c r="G67" s="26"/>
      <c r="H67" s="27"/>
      <c r="I67" s="27"/>
      <c r="J67" s="27"/>
      <c r="K67" s="27">
        <v>1</v>
      </c>
      <c r="L67" s="27"/>
      <c r="M67" s="27"/>
      <c r="N67" s="27"/>
      <c r="O67" s="27"/>
      <c r="P67" s="27"/>
      <c r="Q67" s="27"/>
      <c r="R67" s="27">
        <v>2</v>
      </c>
      <c r="S67" s="27"/>
      <c r="T67" s="27"/>
      <c r="U67" s="27"/>
      <c r="V67" s="27">
        <v>18</v>
      </c>
      <c r="W67" s="27"/>
      <c r="X67" s="27"/>
      <c r="Y67" s="27"/>
      <c r="Z67" s="28">
        <v>1</v>
      </c>
      <c r="AA67" s="29">
        <f>IF(F67*Z67=0,"    ",F67*Z67)</f>
        <v>36</v>
      </c>
      <c r="AB67" s="30" t="str">
        <f>IF(G67*S67=0,"    ",G67*S67)</f>
        <v xml:space="preserve">    </v>
      </c>
      <c r="AC67" s="30" t="str">
        <f>IF((H67*T67)=0," ",H67*T67)</f>
        <v xml:space="preserve"> </v>
      </c>
      <c r="AD67" s="30" t="str">
        <f>IF((I67*R67)=0," ",0.25*I67*R67)</f>
        <v xml:space="preserve"> </v>
      </c>
      <c r="AE67" s="31" t="str">
        <f>IF(J67*(V67+X67)=0,"    ",0.33*J67*(V67+X67))</f>
        <v xml:space="preserve">    </v>
      </c>
      <c r="AF67" s="31">
        <f>IF((K67*R67)=0," ",2*K67*R67)</f>
        <v>4</v>
      </c>
      <c r="AG67" s="31" t="str">
        <f>IF(L67*(V67+X67)=0,"     ",0.25*L67*(V67+X67))</f>
        <v xml:space="preserve">     </v>
      </c>
      <c r="AH67" s="31" t="str">
        <f>IF(M67*(V67+X67)=0," ",M67*(V67+X67))</f>
        <v xml:space="preserve"> </v>
      </c>
      <c r="AI67" s="31" t="str">
        <f>IF(N67*(V67+X67)=0," ",N67*(V67+X67))</f>
        <v xml:space="preserve"> </v>
      </c>
      <c r="AJ67" s="31" t="str">
        <f>IF(O67*(V67+X67)=0," ",0.5*O67*(V67+X67))</f>
        <v xml:space="preserve"> </v>
      </c>
      <c r="AK67" s="31" t="str">
        <f>IF(P67*(V67+X67)=0," ",0.33*P67*(V67+X67))</f>
        <v xml:space="preserve"> </v>
      </c>
      <c r="AL67" s="31" t="str">
        <f>IF(Q67*(V67+X67)=0," ",0.25*Q67*(V67+X67))</f>
        <v xml:space="preserve"> </v>
      </c>
      <c r="AM67" s="31">
        <f>IF((2*J67*R67+0.06*E67*(V67/25+X67/25))=0," ",(2*J67*R67+0.06*E67*(V67/25+X67/25)))</f>
        <v>0.64799999999999991</v>
      </c>
      <c r="AN67" s="32">
        <f>SUM(AA67:AM67)</f>
        <v>40.648000000000003</v>
      </c>
      <c r="AO67" s="33"/>
      <c r="AP67" s="33"/>
      <c r="AQ67" s="33"/>
      <c r="AR67" s="33"/>
      <c r="AS67" s="33"/>
      <c r="AT67" s="33"/>
      <c r="AU67" s="33"/>
    </row>
    <row r="68" spans="1:47" s="34" customFormat="1" ht="66.75" customHeight="1">
      <c r="A68" s="22" t="s">
        <v>133</v>
      </c>
      <c r="B68" s="23">
        <v>4</v>
      </c>
      <c r="C68" s="35">
        <v>17</v>
      </c>
      <c r="D68" s="36" t="s">
        <v>134</v>
      </c>
      <c r="E68" s="37">
        <v>15</v>
      </c>
      <c r="F68" s="26"/>
      <c r="G68" s="26"/>
      <c r="H68" s="27">
        <v>18</v>
      </c>
      <c r="I68" s="27"/>
      <c r="J68" s="27"/>
      <c r="K68" s="27"/>
      <c r="L68" s="27"/>
      <c r="M68" s="27"/>
      <c r="N68" s="27"/>
      <c r="O68" s="27"/>
      <c r="P68" s="27"/>
      <c r="Q68" s="27"/>
      <c r="R68" s="27">
        <v>2</v>
      </c>
      <c r="S68" s="27">
        <v>1</v>
      </c>
      <c r="T68" s="27">
        <v>2</v>
      </c>
      <c r="U68" s="27"/>
      <c r="V68" s="27">
        <v>20</v>
      </c>
      <c r="W68" s="27"/>
      <c r="X68" s="27"/>
      <c r="Y68" s="27"/>
      <c r="Z68" s="28"/>
      <c r="AA68" s="29" t="str">
        <f>IF(F68*Z68=0,"    ",F68*Z68)</f>
        <v xml:space="preserve">    </v>
      </c>
      <c r="AB68" s="30" t="str">
        <f>IF(G68*S68=0,"    ",G68*S68)</f>
        <v xml:space="preserve">    </v>
      </c>
      <c r="AC68" s="30">
        <f>IF((H68*T68)=0," ",H68*T68)</f>
        <v>36</v>
      </c>
      <c r="AD68" s="30" t="str">
        <f>IF((I68*R68)=0," ",0.25*I68*R68)</f>
        <v xml:space="preserve"> </v>
      </c>
      <c r="AE68" s="31" t="str">
        <f>IF(J68*(V68+X68)=0,"    ",0.33*J68*(V68+X68))</f>
        <v xml:space="preserve">    </v>
      </c>
      <c r="AF68" s="31" t="str">
        <f>IF((K68*R68)=0," ",2*K68*R68)</f>
        <v xml:space="preserve"> </v>
      </c>
      <c r="AG68" s="31" t="str">
        <f>IF(L68*(V68+X68)=0,"     ",0.25*L68*(V68+X68))</f>
        <v xml:space="preserve">     </v>
      </c>
      <c r="AH68" s="31" t="str">
        <f>IF(M68*(V68+X68)=0," ",M68*(V68+X68))</f>
        <v xml:space="preserve"> </v>
      </c>
      <c r="AI68" s="31" t="str">
        <f>IF(N68*(V68+X68)=0," ",N68*(V68+X68))</f>
        <v xml:space="preserve"> </v>
      </c>
      <c r="AJ68" s="31" t="str">
        <f>IF(O68*(V68+X68)=0," ",0.5*O68*(V68+X68))</f>
        <v xml:space="preserve"> </v>
      </c>
      <c r="AK68" s="31" t="str">
        <f>IF(P68*(V68+X68)=0," ",0.33*P68*(V68+X68))</f>
        <v xml:space="preserve"> </v>
      </c>
      <c r="AL68" s="31" t="str">
        <f>IF(Q68*(V68+X68)=0," ",0.25*Q68*(V68+X68))</f>
        <v xml:space="preserve"> </v>
      </c>
      <c r="AM68" s="31">
        <f>IF((2*J68*R68+0.06*E68*(V68/25+X68/25))=0," ",(2*J68*R68+0.06*E68*(V68/25+X68/25)))</f>
        <v>0.72</v>
      </c>
      <c r="AN68" s="32">
        <f>SUM(AA68:AM68)</f>
        <v>36.72</v>
      </c>
      <c r="AO68" s="33"/>
      <c r="AP68" s="33"/>
      <c r="AQ68" s="33"/>
      <c r="AR68" s="33"/>
      <c r="AS68" s="33"/>
      <c r="AT68" s="33"/>
      <c r="AU68" s="33"/>
    </row>
    <row r="69" spans="1:47" s="34" customFormat="1" ht="66.75" customHeight="1">
      <c r="A69" s="22" t="s">
        <v>131</v>
      </c>
      <c r="B69" s="23">
        <v>5</v>
      </c>
      <c r="C69" s="35">
        <v>23</v>
      </c>
      <c r="D69" s="38" t="s">
        <v>135</v>
      </c>
      <c r="E69" s="37">
        <v>60</v>
      </c>
      <c r="F69" s="26">
        <v>9</v>
      </c>
      <c r="G69" s="26">
        <v>18</v>
      </c>
      <c r="H69" s="27"/>
      <c r="I69" s="27"/>
      <c r="J69" s="27"/>
      <c r="K69" s="27">
        <v>1</v>
      </c>
      <c r="L69" s="27"/>
      <c r="M69" s="27"/>
      <c r="N69" s="27"/>
      <c r="O69" s="27"/>
      <c r="P69" s="27"/>
      <c r="Q69" s="27"/>
      <c r="R69" s="27">
        <v>2</v>
      </c>
      <c r="S69" s="27">
        <v>1</v>
      </c>
      <c r="T69" s="27">
        <v>1</v>
      </c>
      <c r="U69" s="27"/>
      <c r="V69" s="27">
        <v>10</v>
      </c>
      <c r="W69" s="27"/>
      <c r="X69" s="27"/>
      <c r="Y69" s="27"/>
      <c r="Z69" s="28">
        <v>1</v>
      </c>
      <c r="AA69" s="29">
        <f t="shared" si="1"/>
        <v>9</v>
      </c>
      <c r="AB69" s="30">
        <f t="shared" si="2"/>
        <v>18</v>
      </c>
      <c r="AC69" s="30" t="str">
        <f t="shared" si="3"/>
        <v xml:space="preserve"> </v>
      </c>
      <c r="AD69" s="30" t="str">
        <f t="shared" si="4"/>
        <v xml:space="preserve"> </v>
      </c>
      <c r="AE69" s="31" t="str">
        <f t="shared" si="5"/>
        <v xml:space="preserve">    </v>
      </c>
      <c r="AF69" s="31">
        <f t="shared" si="6"/>
        <v>4</v>
      </c>
      <c r="AG69" s="31" t="str">
        <f t="shared" si="7"/>
        <v xml:space="preserve">     </v>
      </c>
      <c r="AH69" s="31" t="str">
        <f t="shared" si="8"/>
        <v xml:space="preserve"> </v>
      </c>
      <c r="AI69" s="31" t="str">
        <f t="shared" si="9"/>
        <v xml:space="preserve"> </v>
      </c>
      <c r="AJ69" s="31" t="str">
        <f t="shared" si="10"/>
        <v xml:space="preserve"> </v>
      </c>
      <c r="AK69" s="31" t="str">
        <f t="shared" si="11"/>
        <v xml:space="preserve"> </v>
      </c>
      <c r="AL69" s="31" t="str">
        <f t="shared" si="12"/>
        <v xml:space="preserve"> </v>
      </c>
      <c r="AM69" s="31">
        <f t="shared" si="13"/>
        <v>1.44</v>
      </c>
      <c r="AN69" s="32">
        <f t="shared" si="0"/>
        <v>32.44</v>
      </c>
      <c r="AO69" s="33"/>
      <c r="AP69" s="33"/>
      <c r="AQ69" s="33"/>
      <c r="AR69" s="33"/>
      <c r="AS69" s="33"/>
      <c r="AT69" s="33"/>
      <c r="AU69" s="33"/>
    </row>
    <row r="70" spans="1:47" s="34" customFormat="1" ht="111.75" customHeight="1">
      <c r="A70" s="22" t="s">
        <v>131</v>
      </c>
      <c r="B70" s="23">
        <v>5</v>
      </c>
      <c r="C70" s="35">
        <v>23</v>
      </c>
      <c r="D70" s="41" t="s">
        <v>136</v>
      </c>
      <c r="E70" s="26">
        <v>60</v>
      </c>
      <c r="F70" s="26"/>
      <c r="G70" s="26">
        <v>18</v>
      </c>
      <c r="H70" s="27"/>
      <c r="I70" s="27"/>
      <c r="J70" s="27"/>
      <c r="K70" s="27"/>
      <c r="L70" s="27"/>
      <c r="M70" s="27"/>
      <c r="N70" s="27"/>
      <c r="O70" s="27"/>
      <c r="P70" s="27"/>
      <c r="Q70" s="27">
        <v>1</v>
      </c>
      <c r="R70" s="27"/>
      <c r="S70" s="27"/>
      <c r="T70" s="27"/>
      <c r="U70" s="27"/>
      <c r="V70" s="27">
        <v>1</v>
      </c>
      <c r="W70" s="27"/>
      <c r="X70" s="27"/>
      <c r="Y70" s="27"/>
      <c r="Z70" s="28">
        <v>1</v>
      </c>
      <c r="AA70" s="29" t="str">
        <f t="shared" si="1"/>
        <v xml:space="preserve">    </v>
      </c>
      <c r="AB70" s="30" t="str">
        <f t="shared" si="2"/>
        <v xml:space="preserve">    </v>
      </c>
      <c r="AC70" s="30" t="str">
        <f t="shared" si="3"/>
        <v xml:space="preserve"> </v>
      </c>
      <c r="AD70" s="30" t="str">
        <f t="shared" si="4"/>
        <v xml:space="preserve"> </v>
      </c>
      <c r="AE70" s="31" t="str">
        <f t="shared" si="5"/>
        <v xml:space="preserve">    </v>
      </c>
      <c r="AF70" s="31" t="str">
        <f t="shared" si="6"/>
        <v xml:space="preserve"> </v>
      </c>
      <c r="AG70" s="31" t="str">
        <f t="shared" si="7"/>
        <v xml:space="preserve">     </v>
      </c>
      <c r="AH70" s="31" t="str">
        <f t="shared" si="8"/>
        <v xml:space="preserve"> </v>
      </c>
      <c r="AI70" s="31" t="str">
        <f t="shared" si="9"/>
        <v xml:space="preserve"> </v>
      </c>
      <c r="AJ70" s="31" t="str">
        <f t="shared" si="10"/>
        <v xml:space="preserve"> </v>
      </c>
      <c r="AK70" s="31" t="str">
        <f t="shared" si="11"/>
        <v xml:space="preserve"> </v>
      </c>
      <c r="AL70" s="31">
        <f t="shared" si="12"/>
        <v>0.25</v>
      </c>
      <c r="AM70" s="31">
        <f t="shared" si="13"/>
        <v>0.14399999999999999</v>
      </c>
      <c r="AN70" s="32">
        <f t="shared" si="0"/>
        <v>0.39400000000000002</v>
      </c>
      <c r="AO70" s="33"/>
      <c r="AP70" s="33"/>
      <c r="AQ70" s="33"/>
      <c r="AR70" s="33"/>
      <c r="AS70" s="33"/>
      <c r="AT70" s="33"/>
      <c r="AU70" s="33"/>
    </row>
    <row r="71" spans="1:47" s="34" customFormat="1" ht="113.25" customHeight="1">
      <c r="A71" s="22" t="s">
        <v>131</v>
      </c>
      <c r="B71" s="23">
        <v>5</v>
      </c>
      <c r="C71" s="35">
        <v>23</v>
      </c>
      <c r="D71" s="41" t="s">
        <v>137</v>
      </c>
      <c r="E71" s="26">
        <v>60</v>
      </c>
      <c r="F71" s="26"/>
      <c r="G71" s="26">
        <v>18</v>
      </c>
      <c r="H71" s="27"/>
      <c r="I71" s="27"/>
      <c r="J71" s="27"/>
      <c r="K71" s="27">
        <v>1</v>
      </c>
      <c r="L71" s="27"/>
      <c r="M71" s="27"/>
      <c r="N71" s="27"/>
      <c r="O71" s="27"/>
      <c r="P71" s="27"/>
      <c r="Q71" s="27">
        <v>1</v>
      </c>
      <c r="R71" s="27">
        <v>1</v>
      </c>
      <c r="S71" s="27">
        <v>1</v>
      </c>
      <c r="T71" s="27">
        <v>1</v>
      </c>
      <c r="U71" s="27"/>
      <c r="V71" s="27">
        <v>9</v>
      </c>
      <c r="W71" s="27"/>
      <c r="X71" s="27"/>
      <c r="Y71" s="27"/>
      <c r="Z71" s="28"/>
      <c r="AA71" s="29" t="str">
        <f t="shared" si="1"/>
        <v xml:space="preserve">    </v>
      </c>
      <c r="AB71" s="30">
        <f t="shared" si="2"/>
        <v>18</v>
      </c>
      <c r="AC71" s="30" t="str">
        <f t="shared" si="3"/>
        <v xml:space="preserve"> </v>
      </c>
      <c r="AD71" s="30" t="str">
        <f t="shared" si="4"/>
        <v xml:space="preserve"> </v>
      </c>
      <c r="AE71" s="31" t="str">
        <f t="shared" si="5"/>
        <v xml:space="preserve">    </v>
      </c>
      <c r="AF71" s="31">
        <f t="shared" si="6"/>
        <v>2</v>
      </c>
      <c r="AG71" s="31" t="str">
        <f t="shared" si="7"/>
        <v xml:space="preserve">     </v>
      </c>
      <c r="AH71" s="31" t="str">
        <f t="shared" si="8"/>
        <v xml:space="preserve"> </v>
      </c>
      <c r="AI71" s="31" t="str">
        <f t="shared" si="9"/>
        <v xml:space="preserve"> </v>
      </c>
      <c r="AJ71" s="31" t="str">
        <f t="shared" si="10"/>
        <v xml:space="preserve"> </v>
      </c>
      <c r="AK71" s="31" t="str">
        <f t="shared" si="11"/>
        <v xml:space="preserve"> </v>
      </c>
      <c r="AL71" s="31">
        <f t="shared" si="12"/>
        <v>2.25</v>
      </c>
      <c r="AM71" s="31">
        <f t="shared" si="13"/>
        <v>1.2959999999999998</v>
      </c>
      <c r="AN71" s="32">
        <f t="shared" si="0"/>
        <v>23.545999999999999</v>
      </c>
      <c r="AO71" s="33"/>
      <c r="AP71" s="33"/>
      <c r="AQ71" s="33"/>
      <c r="AR71" s="33"/>
      <c r="AS71" s="33"/>
      <c r="AT71" s="33"/>
      <c r="AU71" s="33"/>
    </row>
    <row r="72" spans="1:47" s="34" customFormat="1" ht="66.75" customHeight="1">
      <c r="A72" s="22" t="s">
        <v>131</v>
      </c>
      <c r="B72" s="23">
        <v>6</v>
      </c>
      <c r="C72" s="35">
        <v>29</v>
      </c>
      <c r="D72" s="38" t="s">
        <v>138</v>
      </c>
      <c r="E72" s="37">
        <v>105</v>
      </c>
      <c r="F72" s="26"/>
      <c r="G72" s="26"/>
      <c r="H72" s="27"/>
      <c r="I72" s="27"/>
      <c r="J72" s="27"/>
      <c r="K72" s="27">
        <v>1</v>
      </c>
      <c r="L72" s="27"/>
      <c r="M72" s="27"/>
      <c r="N72" s="27"/>
      <c r="O72" s="27"/>
      <c r="P72" s="27"/>
      <c r="Q72" s="27"/>
      <c r="R72" s="27">
        <v>1</v>
      </c>
      <c r="S72" s="27">
        <v>1</v>
      </c>
      <c r="T72" s="27">
        <v>1</v>
      </c>
      <c r="U72" s="27"/>
      <c r="V72" s="27">
        <v>1</v>
      </c>
      <c r="W72" s="27">
        <v>1</v>
      </c>
      <c r="X72" s="27"/>
      <c r="Y72" s="27"/>
      <c r="Z72" s="28">
        <v>1</v>
      </c>
      <c r="AA72" s="29" t="str">
        <f t="shared" si="1"/>
        <v xml:space="preserve">    </v>
      </c>
      <c r="AB72" s="30" t="str">
        <f t="shared" si="2"/>
        <v xml:space="preserve">    </v>
      </c>
      <c r="AC72" s="30" t="str">
        <f t="shared" si="3"/>
        <v xml:space="preserve"> </v>
      </c>
      <c r="AD72" s="30" t="str">
        <f t="shared" si="4"/>
        <v xml:space="preserve"> </v>
      </c>
      <c r="AE72" s="31" t="str">
        <f t="shared" si="5"/>
        <v xml:space="preserve">    </v>
      </c>
      <c r="AF72" s="31">
        <f t="shared" si="6"/>
        <v>2</v>
      </c>
      <c r="AG72" s="31" t="str">
        <f t="shared" si="7"/>
        <v xml:space="preserve">     </v>
      </c>
      <c r="AH72" s="31" t="str">
        <f t="shared" si="8"/>
        <v xml:space="preserve"> </v>
      </c>
      <c r="AI72" s="31" t="str">
        <f t="shared" si="9"/>
        <v xml:space="preserve"> </v>
      </c>
      <c r="AJ72" s="31" t="str">
        <f t="shared" si="10"/>
        <v xml:space="preserve"> </v>
      </c>
      <c r="AK72" s="31" t="str">
        <f t="shared" si="11"/>
        <v xml:space="preserve"> </v>
      </c>
      <c r="AL72" s="31" t="str">
        <f t="shared" si="12"/>
        <v xml:space="preserve"> </v>
      </c>
      <c r="AM72" s="31">
        <f t="shared" si="13"/>
        <v>0.252</v>
      </c>
      <c r="AN72" s="32">
        <f t="shared" si="0"/>
        <v>2.2519999999999998</v>
      </c>
      <c r="AO72" s="33"/>
      <c r="AP72" s="33"/>
      <c r="AQ72" s="33"/>
      <c r="AR72" s="33"/>
      <c r="AS72" s="33"/>
      <c r="AT72" s="33"/>
      <c r="AU72" s="33"/>
    </row>
    <row r="73" spans="1:47" s="34" customFormat="1" ht="66.75" customHeight="1">
      <c r="A73" s="22" t="s">
        <v>131</v>
      </c>
      <c r="B73" s="23">
        <v>6</v>
      </c>
      <c r="C73" s="35">
        <v>33</v>
      </c>
      <c r="D73" s="38" t="s">
        <v>139</v>
      </c>
      <c r="E73" s="37">
        <v>150</v>
      </c>
      <c r="F73" s="26">
        <v>2</v>
      </c>
      <c r="G73" s="26"/>
      <c r="H73" s="27">
        <v>2</v>
      </c>
      <c r="I73" s="27">
        <v>68</v>
      </c>
      <c r="J73" s="27"/>
      <c r="K73" s="27">
        <v>1</v>
      </c>
      <c r="L73" s="27">
        <v>1</v>
      </c>
      <c r="M73" s="27"/>
      <c r="N73" s="27"/>
      <c r="O73" s="27"/>
      <c r="P73" s="27"/>
      <c r="Q73" s="27"/>
      <c r="R73" s="27">
        <v>1</v>
      </c>
      <c r="S73" s="27">
        <v>1</v>
      </c>
      <c r="T73" s="27">
        <v>1</v>
      </c>
      <c r="U73" s="27"/>
      <c r="V73" s="27">
        <v>1</v>
      </c>
      <c r="W73" s="27"/>
      <c r="X73" s="27"/>
      <c r="Y73" s="27"/>
      <c r="Z73" s="28">
        <v>1</v>
      </c>
      <c r="AA73" s="29">
        <f t="shared" si="1"/>
        <v>2</v>
      </c>
      <c r="AB73" s="30" t="str">
        <f t="shared" si="2"/>
        <v xml:space="preserve">    </v>
      </c>
      <c r="AC73" s="30">
        <f t="shared" si="3"/>
        <v>2</v>
      </c>
      <c r="AD73" s="30">
        <f t="shared" si="4"/>
        <v>17</v>
      </c>
      <c r="AE73" s="31" t="str">
        <f t="shared" si="5"/>
        <v xml:space="preserve">    </v>
      </c>
      <c r="AF73" s="31">
        <f t="shared" si="6"/>
        <v>2</v>
      </c>
      <c r="AG73" s="31">
        <f t="shared" si="7"/>
        <v>0.25</v>
      </c>
      <c r="AH73" s="31" t="str">
        <f t="shared" si="8"/>
        <v xml:space="preserve"> </v>
      </c>
      <c r="AI73" s="31" t="str">
        <f t="shared" si="9"/>
        <v xml:space="preserve"> </v>
      </c>
      <c r="AJ73" s="31" t="str">
        <f t="shared" si="10"/>
        <v xml:space="preserve"> </v>
      </c>
      <c r="AK73" s="31" t="str">
        <f t="shared" si="11"/>
        <v xml:space="preserve"> </v>
      </c>
      <c r="AL73" s="31" t="str">
        <f t="shared" si="12"/>
        <v xml:space="preserve"> </v>
      </c>
      <c r="AM73" s="31">
        <f t="shared" si="13"/>
        <v>0.36</v>
      </c>
      <c r="AN73" s="32">
        <f t="shared" si="0"/>
        <v>23.61</v>
      </c>
      <c r="AO73" s="33"/>
      <c r="AP73" s="33"/>
      <c r="AQ73" s="33"/>
      <c r="AR73" s="33"/>
      <c r="AS73" s="33"/>
      <c r="AT73" s="33"/>
      <c r="AU73" s="33"/>
    </row>
    <row r="74" spans="1:47" s="34" customFormat="1" ht="66.75" customHeight="1">
      <c r="A74" s="22" t="s">
        <v>131</v>
      </c>
      <c r="B74" s="23">
        <v>8</v>
      </c>
      <c r="C74" s="35">
        <v>34</v>
      </c>
      <c r="D74" s="38" t="s">
        <v>27</v>
      </c>
      <c r="E74" s="37"/>
      <c r="F74" s="26"/>
      <c r="G74" s="26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>
        <v>1</v>
      </c>
      <c r="S74" s="27">
        <v>1</v>
      </c>
      <c r="T74" s="27">
        <v>1</v>
      </c>
      <c r="U74" s="27"/>
      <c r="V74" s="27">
        <v>1</v>
      </c>
      <c r="W74" s="27"/>
      <c r="X74" s="27"/>
      <c r="Y74" s="27"/>
      <c r="Z74" s="28">
        <v>1</v>
      </c>
      <c r="AA74" s="29" t="str">
        <f t="shared" si="1"/>
        <v xml:space="preserve">    </v>
      </c>
      <c r="AB74" s="30" t="str">
        <f t="shared" si="2"/>
        <v xml:space="preserve">    </v>
      </c>
      <c r="AC74" s="30" t="str">
        <f t="shared" si="3"/>
        <v xml:space="preserve"> </v>
      </c>
      <c r="AD74" s="30" t="str">
        <f t="shared" si="4"/>
        <v xml:space="preserve"> </v>
      </c>
      <c r="AE74" s="31" t="str">
        <f t="shared" si="5"/>
        <v xml:space="preserve">    </v>
      </c>
      <c r="AF74" s="31" t="str">
        <f t="shared" si="6"/>
        <v xml:space="preserve"> </v>
      </c>
      <c r="AG74" s="31" t="str">
        <f t="shared" si="7"/>
        <v xml:space="preserve">     </v>
      </c>
      <c r="AH74" s="31" t="str">
        <f t="shared" si="8"/>
        <v xml:space="preserve"> </v>
      </c>
      <c r="AI74" s="31" t="str">
        <f t="shared" si="9"/>
        <v xml:space="preserve"> </v>
      </c>
      <c r="AJ74" s="31" t="str">
        <f t="shared" si="10"/>
        <v xml:space="preserve"> </v>
      </c>
      <c r="AK74" s="31" t="str">
        <f t="shared" si="11"/>
        <v xml:space="preserve"> </v>
      </c>
      <c r="AL74" s="31" t="str">
        <f t="shared" si="12"/>
        <v xml:space="preserve"> </v>
      </c>
      <c r="AM74" s="31" t="str">
        <f t="shared" si="13"/>
        <v xml:space="preserve"> </v>
      </c>
      <c r="AN74" s="32">
        <f t="shared" si="0"/>
        <v>0</v>
      </c>
      <c r="AO74" s="33"/>
      <c r="AP74" s="33"/>
      <c r="AQ74" s="33"/>
      <c r="AR74" s="33"/>
      <c r="AS74" s="33"/>
      <c r="AT74" s="33"/>
      <c r="AU74" s="33"/>
    </row>
    <row r="75" spans="1:47" s="34" customFormat="1" ht="66.75" customHeight="1">
      <c r="A75" s="22" t="s">
        <v>131</v>
      </c>
      <c r="B75" s="23">
        <v>8</v>
      </c>
      <c r="C75" s="24">
        <v>31</v>
      </c>
      <c r="D75" s="41" t="s">
        <v>25</v>
      </c>
      <c r="E75" s="26">
        <v>60</v>
      </c>
      <c r="F75" s="26">
        <v>6</v>
      </c>
      <c r="G75" s="26">
        <v>6</v>
      </c>
      <c r="H75" s="27"/>
      <c r="I75" s="27">
        <v>24</v>
      </c>
      <c r="J75" s="27"/>
      <c r="K75" s="27">
        <v>1</v>
      </c>
      <c r="L75" s="27"/>
      <c r="M75" s="27"/>
      <c r="N75" s="27"/>
      <c r="O75" s="27"/>
      <c r="P75" s="27"/>
      <c r="Q75" s="27"/>
      <c r="R75" s="27">
        <v>1</v>
      </c>
      <c r="S75" s="27">
        <v>1</v>
      </c>
      <c r="T75" s="27">
        <v>1</v>
      </c>
      <c r="U75" s="27"/>
      <c r="V75" s="27">
        <v>1</v>
      </c>
      <c r="W75" s="27"/>
      <c r="X75" s="27"/>
      <c r="Y75" s="27"/>
      <c r="Z75" s="28">
        <v>1</v>
      </c>
      <c r="AA75" s="29">
        <f t="shared" si="1"/>
        <v>6</v>
      </c>
      <c r="AB75" s="30">
        <f t="shared" si="2"/>
        <v>6</v>
      </c>
      <c r="AC75" s="30" t="str">
        <f t="shared" si="3"/>
        <v xml:space="preserve"> </v>
      </c>
      <c r="AD75" s="30">
        <f t="shared" si="4"/>
        <v>6</v>
      </c>
      <c r="AE75" s="31" t="str">
        <f t="shared" si="5"/>
        <v xml:space="preserve">    </v>
      </c>
      <c r="AF75" s="31">
        <f t="shared" si="6"/>
        <v>2</v>
      </c>
      <c r="AG75" s="31" t="str">
        <f t="shared" si="7"/>
        <v xml:space="preserve">     </v>
      </c>
      <c r="AH75" s="31" t="str">
        <f t="shared" si="8"/>
        <v xml:space="preserve"> </v>
      </c>
      <c r="AI75" s="31" t="str">
        <f t="shared" si="9"/>
        <v xml:space="preserve"> </v>
      </c>
      <c r="AJ75" s="31" t="str">
        <f t="shared" si="10"/>
        <v xml:space="preserve"> </v>
      </c>
      <c r="AK75" s="31" t="str">
        <f t="shared" si="11"/>
        <v xml:space="preserve"> </v>
      </c>
      <c r="AL75" s="31" t="str">
        <f t="shared" si="12"/>
        <v xml:space="preserve"> </v>
      </c>
      <c r="AM75" s="31">
        <f t="shared" si="13"/>
        <v>0.14399999999999999</v>
      </c>
      <c r="AN75" s="32">
        <f t="shared" si="0"/>
        <v>20.143999999999998</v>
      </c>
      <c r="AO75" s="33"/>
      <c r="AP75" s="33"/>
      <c r="AQ75" s="33"/>
      <c r="AR75" s="33"/>
      <c r="AS75" s="33"/>
      <c r="AT75" s="33"/>
      <c r="AU75" s="33"/>
    </row>
    <row r="76" spans="1:47" s="34" customFormat="1" ht="66.75" customHeight="1">
      <c r="A76" s="22" t="s">
        <v>128</v>
      </c>
      <c r="B76" s="23">
        <v>2</v>
      </c>
      <c r="C76" s="35">
        <v>8</v>
      </c>
      <c r="D76" s="36" t="s">
        <v>129</v>
      </c>
      <c r="E76" s="37">
        <v>75</v>
      </c>
      <c r="F76" s="26">
        <v>27</v>
      </c>
      <c r="G76" s="26">
        <v>36</v>
      </c>
      <c r="H76" s="27"/>
      <c r="I76" s="27"/>
      <c r="J76" s="27">
        <v>1</v>
      </c>
      <c r="K76" s="27"/>
      <c r="L76" s="27">
        <v>1</v>
      </c>
      <c r="M76" s="27"/>
      <c r="N76" s="27"/>
      <c r="O76" s="27"/>
      <c r="P76" s="27"/>
      <c r="Q76" s="27"/>
      <c r="R76" s="27">
        <v>2</v>
      </c>
      <c r="S76" s="27">
        <v>2</v>
      </c>
      <c r="T76" s="27">
        <v>2</v>
      </c>
      <c r="U76" s="27"/>
      <c r="V76" s="27">
        <v>27</v>
      </c>
      <c r="W76" s="27">
        <v>3</v>
      </c>
      <c r="X76" s="27"/>
      <c r="Y76" s="27"/>
      <c r="Z76" s="28">
        <v>1</v>
      </c>
      <c r="AA76" s="29">
        <f t="shared" si="1"/>
        <v>27</v>
      </c>
      <c r="AB76" s="30">
        <f t="shared" si="2"/>
        <v>72</v>
      </c>
      <c r="AC76" s="30" t="str">
        <f t="shared" si="3"/>
        <v xml:space="preserve"> </v>
      </c>
      <c r="AD76" s="30" t="str">
        <f t="shared" si="4"/>
        <v xml:space="preserve"> </v>
      </c>
      <c r="AE76" s="31">
        <f t="shared" si="5"/>
        <v>8.91</v>
      </c>
      <c r="AF76" s="31" t="str">
        <f t="shared" si="6"/>
        <v xml:space="preserve"> </v>
      </c>
      <c r="AG76" s="31">
        <f t="shared" si="7"/>
        <v>6.75</v>
      </c>
      <c r="AH76" s="31" t="str">
        <f t="shared" si="8"/>
        <v xml:space="preserve"> </v>
      </c>
      <c r="AI76" s="31" t="str">
        <f t="shared" si="9"/>
        <v xml:space="preserve"> </v>
      </c>
      <c r="AJ76" s="31" t="str">
        <f t="shared" si="10"/>
        <v xml:space="preserve"> </v>
      </c>
      <c r="AK76" s="31" t="str">
        <f t="shared" si="11"/>
        <v xml:space="preserve"> </v>
      </c>
      <c r="AL76" s="31" t="str">
        <f t="shared" si="12"/>
        <v xml:space="preserve"> </v>
      </c>
      <c r="AM76" s="31">
        <f t="shared" si="13"/>
        <v>8.86</v>
      </c>
      <c r="AN76" s="32">
        <f t="shared" si="0"/>
        <v>123.52</v>
      </c>
      <c r="AO76" s="33"/>
      <c r="AP76" s="33"/>
      <c r="AQ76" s="33"/>
      <c r="AR76" s="33"/>
      <c r="AS76" s="33"/>
      <c r="AT76" s="33"/>
      <c r="AU76" s="33"/>
    </row>
    <row r="77" spans="1:47" s="34" customFormat="1" ht="66.75" customHeight="1">
      <c r="A77" s="22" t="s">
        <v>128</v>
      </c>
      <c r="B77" s="23">
        <v>1</v>
      </c>
      <c r="C77" s="24">
        <v>3</v>
      </c>
      <c r="D77" s="25" t="s">
        <v>97</v>
      </c>
      <c r="E77" s="26">
        <v>110</v>
      </c>
      <c r="F77" s="26">
        <v>36</v>
      </c>
      <c r="G77" s="26">
        <v>18</v>
      </c>
      <c r="H77" s="27"/>
      <c r="I77" s="27"/>
      <c r="J77" s="27"/>
      <c r="K77" s="27">
        <v>1</v>
      </c>
      <c r="L77" s="27">
        <v>1</v>
      </c>
      <c r="M77" s="27"/>
      <c r="N77" s="27"/>
      <c r="O77" s="27"/>
      <c r="P77" s="27"/>
      <c r="Q77" s="27">
        <v>1</v>
      </c>
      <c r="R77" s="27">
        <v>2</v>
      </c>
      <c r="S77" s="27">
        <v>2</v>
      </c>
      <c r="T77" s="27">
        <v>4</v>
      </c>
      <c r="U77" s="27"/>
      <c r="V77" s="27">
        <v>40</v>
      </c>
      <c r="W77" s="27">
        <v>1</v>
      </c>
      <c r="X77" s="27"/>
      <c r="Y77" s="27"/>
      <c r="Z77" s="28">
        <v>1</v>
      </c>
      <c r="AA77" s="29">
        <f t="shared" si="1"/>
        <v>36</v>
      </c>
      <c r="AB77" s="30">
        <f t="shared" si="2"/>
        <v>36</v>
      </c>
      <c r="AC77" s="30" t="str">
        <f t="shared" si="3"/>
        <v xml:space="preserve"> </v>
      </c>
      <c r="AD77" s="30" t="str">
        <f t="shared" si="4"/>
        <v xml:space="preserve"> </v>
      </c>
      <c r="AE77" s="31" t="str">
        <f t="shared" si="5"/>
        <v xml:space="preserve">    </v>
      </c>
      <c r="AF77" s="31">
        <f t="shared" si="6"/>
        <v>4</v>
      </c>
      <c r="AG77" s="31">
        <f t="shared" si="7"/>
        <v>10</v>
      </c>
      <c r="AH77" s="31" t="str">
        <f t="shared" si="8"/>
        <v xml:space="preserve"> </v>
      </c>
      <c r="AI77" s="31" t="str">
        <f t="shared" si="9"/>
        <v xml:space="preserve"> </v>
      </c>
      <c r="AJ77" s="31" t="str">
        <f t="shared" si="10"/>
        <v xml:space="preserve"> </v>
      </c>
      <c r="AK77" s="31" t="str">
        <f t="shared" si="11"/>
        <v xml:space="preserve"> </v>
      </c>
      <c r="AL77" s="31">
        <f t="shared" si="12"/>
        <v>10</v>
      </c>
      <c r="AM77" s="31">
        <f t="shared" si="13"/>
        <v>10.56</v>
      </c>
      <c r="AN77" s="32">
        <f t="shared" si="0"/>
        <v>106.56</v>
      </c>
      <c r="AO77" s="33"/>
      <c r="AP77" s="33"/>
      <c r="AQ77" s="33"/>
      <c r="AR77" s="33"/>
      <c r="AS77" s="33"/>
      <c r="AT77" s="33"/>
      <c r="AU77" s="33"/>
    </row>
    <row r="78" spans="1:47" s="34" customFormat="1" ht="66.75" customHeight="1">
      <c r="A78" s="22" t="s">
        <v>73</v>
      </c>
      <c r="B78" s="23">
        <v>1</v>
      </c>
      <c r="C78" s="35">
        <v>3</v>
      </c>
      <c r="D78" s="36" t="s">
        <v>140</v>
      </c>
      <c r="E78" s="37">
        <v>90</v>
      </c>
      <c r="F78" s="26">
        <v>27</v>
      </c>
      <c r="G78" s="26"/>
      <c r="H78" s="27">
        <v>27</v>
      </c>
      <c r="I78" s="27"/>
      <c r="J78" s="27"/>
      <c r="K78" s="27">
        <v>1</v>
      </c>
      <c r="L78" s="27">
        <v>1</v>
      </c>
      <c r="M78" s="27"/>
      <c r="N78" s="27"/>
      <c r="O78" s="27"/>
      <c r="P78" s="27"/>
      <c r="Q78" s="27"/>
      <c r="R78" s="27">
        <v>2</v>
      </c>
      <c r="S78" s="27">
        <v>2</v>
      </c>
      <c r="T78" s="27">
        <v>4</v>
      </c>
      <c r="U78" s="27"/>
      <c r="V78" s="27">
        <v>40</v>
      </c>
      <c r="W78" s="27">
        <v>1</v>
      </c>
      <c r="X78" s="27"/>
      <c r="Y78" s="27"/>
      <c r="Z78" s="28">
        <v>1</v>
      </c>
      <c r="AA78" s="29">
        <f t="shared" si="1"/>
        <v>27</v>
      </c>
      <c r="AB78" s="30" t="str">
        <f t="shared" si="2"/>
        <v xml:space="preserve">    </v>
      </c>
      <c r="AC78" s="30">
        <f t="shared" si="3"/>
        <v>108</v>
      </c>
      <c r="AD78" s="30" t="str">
        <f t="shared" si="4"/>
        <v xml:space="preserve"> </v>
      </c>
      <c r="AE78" s="31" t="str">
        <f t="shared" si="5"/>
        <v xml:space="preserve">    </v>
      </c>
      <c r="AF78" s="31">
        <f t="shared" si="6"/>
        <v>4</v>
      </c>
      <c r="AG78" s="31">
        <f t="shared" si="7"/>
        <v>10</v>
      </c>
      <c r="AH78" s="31" t="str">
        <f t="shared" si="8"/>
        <v xml:space="preserve"> </v>
      </c>
      <c r="AI78" s="31" t="str">
        <f t="shared" si="9"/>
        <v xml:space="preserve"> </v>
      </c>
      <c r="AJ78" s="31" t="str">
        <f t="shared" si="10"/>
        <v xml:space="preserve"> </v>
      </c>
      <c r="AK78" s="31" t="str">
        <f t="shared" si="11"/>
        <v xml:space="preserve"> </v>
      </c>
      <c r="AL78" s="31" t="str">
        <f t="shared" si="12"/>
        <v xml:space="preserve"> </v>
      </c>
      <c r="AM78" s="31">
        <f t="shared" si="13"/>
        <v>8.6399999999999988</v>
      </c>
      <c r="AN78" s="32">
        <f t="shared" ref="AN78:AN97" si="42">SUM(AA78:AM78)</f>
        <v>157.63999999999999</v>
      </c>
      <c r="AO78" s="33"/>
      <c r="AP78" s="33"/>
      <c r="AQ78" s="33"/>
      <c r="AR78" s="33"/>
      <c r="AS78" s="33"/>
      <c r="AT78" s="33"/>
      <c r="AU78" s="33"/>
    </row>
    <row r="79" spans="1:47" s="34" customFormat="1" ht="66.75" customHeight="1">
      <c r="A79" s="22" t="s">
        <v>73</v>
      </c>
      <c r="B79" s="23">
        <v>3</v>
      </c>
      <c r="C79" s="24">
        <v>16</v>
      </c>
      <c r="D79" s="25" t="s">
        <v>74</v>
      </c>
      <c r="E79" s="26">
        <v>105</v>
      </c>
      <c r="F79" s="26">
        <v>54</v>
      </c>
      <c r="G79" s="26">
        <v>18</v>
      </c>
      <c r="H79" s="27"/>
      <c r="I79" s="27"/>
      <c r="J79" s="27">
        <v>1</v>
      </c>
      <c r="K79" s="27"/>
      <c r="L79" s="27">
        <v>1</v>
      </c>
      <c r="M79" s="27"/>
      <c r="N79" s="27"/>
      <c r="O79" s="27"/>
      <c r="P79" s="27"/>
      <c r="Q79" s="27"/>
      <c r="R79" s="27">
        <v>2</v>
      </c>
      <c r="S79" s="27">
        <v>1</v>
      </c>
      <c r="T79" s="27">
        <v>1</v>
      </c>
      <c r="U79" s="27"/>
      <c r="V79" s="27">
        <v>18</v>
      </c>
      <c r="W79" s="27"/>
      <c r="X79" s="27"/>
      <c r="Y79" s="27"/>
      <c r="Z79" s="28">
        <v>1</v>
      </c>
      <c r="AA79" s="29">
        <f t="shared" si="1"/>
        <v>54</v>
      </c>
      <c r="AB79" s="30">
        <f t="shared" si="2"/>
        <v>18</v>
      </c>
      <c r="AC79" s="30" t="str">
        <f t="shared" si="3"/>
        <v xml:space="preserve"> </v>
      </c>
      <c r="AD79" s="30" t="str">
        <f t="shared" si="4"/>
        <v xml:space="preserve"> </v>
      </c>
      <c r="AE79" s="31">
        <f t="shared" si="5"/>
        <v>5.94</v>
      </c>
      <c r="AF79" s="31" t="str">
        <f t="shared" si="6"/>
        <v xml:space="preserve"> </v>
      </c>
      <c r="AG79" s="31">
        <f t="shared" si="7"/>
        <v>4.5</v>
      </c>
      <c r="AH79" s="31" t="str">
        <f t="shared" si="8"/>
        <v xml:space="preserve"> </v>
      </c>
      <c r="AI79" s="31" t="str">
        <f t="shared" si="9"/>
        <v xml:space="preserve"> </v>
      </c>
      <c r="AJ79" s="31" t="str">
        <f t="shared" si="10"/>
        <v xml:space="preserve"> </v>
      </c>
      <c r="AK79" s="31" t="str">
        <f t="shared" si="11"/>
        <v xml:space="preserve"> </v>
      </c>
      <c r="AL79" s="31" t="str">
        <f t="shared" si="12"/>
        <v xml:space="preserve"> </v>
      </c>
      <c r="AM79" s="31">
        <f t="shared" si="13"/>
        <v>8.5359999999999996</v>
      </c>
      <c r="AN79" s="32">
        <f t="shared" si="42"/>
        <v>90.975999999999999</v>
      </c>
      <c r="AO79" s="33"/>
      <c r="AP79" s="33"/>
      <c r="AQ79" s="33"/>
      <c r="AR79" s="33"/>
      <c r="AS79" s="33"/>
      <c r="AT79" s="33"/>
      <c r="AU79" s="33"/>
    </row>
    <row r="80" spans="1:47" s="34" customFormat="1" ht="66.75" customHeight="1">
      <c r="A80" s="22" t="s">
        <v>141</v>
      </c>
      <c r="B80" s="23">
        <v>5</v>
      </c>
      <c r="C80" s="35">
        <v>24</v>
      </c>
      <c r="D80" s="38" t="s">
        <v>142</v>
      </c>
      <c r="E80" s="37">
        <v>105</v>
      </c>
      <c r="F80" s="26">
        <v>36</v>
      </c>
      <c r="G80" s="26"/>
      <c r="H80" s="27">
        <v>18</v>
      </c>
      <c r="I80" s="27"/>
      <c r="J80" s="27">
        <v>1</v>
      </c>
      <c r="K80" s="27"/>
      <c r="L80" s="27">
        <v>1</v>
      </c>
      <c r="M80" s="27"/>
      <c r="N80" s="27"/>
      <c r="O80" s="27"/>
      <c r="P80" s="27"/>
      <c r="Q80" s="27"/>
      <c r="R80" s="27">
        <v>2</v>
      </c>
      <c r="S80" s="27">
        <v>1</v>
      </c>
      <c r="T80" s="27">
        <v>1</v>
      </c>
      <c r="U80" s="27"/>
      <c r="V80" s="27">
        <v>10</v>
      </c>
      <c r="W80" s="27"/>
      <c r="X80" s="27"/>
      <c r="Y80" s="27"/>
      <c r="Z80" s="28">
        <v>1</v>
      </c>
      <c r="AA80" s="29">
        <f t="shared" si="1"/>
        <v>36</v>
      </c>
      <c r="AB80" s="30" t="str">
        <f t="shared" si="2"/>
        <v xml:space="preserve">    </v>
      </c>
      <c r="AC80" s="30">
        <f t="shared" si="3"/>
        <v>18</v>
      </c>
      <c r="AD80" s="30" t="str">
        <f t="shared" si="4"/>
        <v xml:space="preserve"> </v>
      </c>
      <c r="AE80" s="31">
        <f t="shared" si="5"/>
        <v>3.3000000000000003</v>
      </c>
      <c r="AF80" s="31" t="str">
        <f t="shared" si="6"/>
        <v xml:space="preserve"> </v>
      </c>
      <c r="AG80" s="31">
        <f t="shared" si="7"/>
        <v>2.5</v>
      </c>
      <c r="AH80" s="31" t="str">
        <f t="shared" si="8"/>
        <v xml:space="preserve"> </v>
      </c>
      <c r="AI80" s="31" t="str">
        <f t="shared" si="9"/>
        <v xml:space="preserve"> </v>
      </c>
      <c r="AJ80" s="31" t="str">
        <f t="shared" si="10"/>
        <v xml:space="preserve"> </v>
      </c>
      <c r="AK80" s="31" t="str">
        <f t="shared" si="11"/>
        <v xml:space="preserve"> </v>
      </c>
      <c r="AL80" s="31" t="str">
        <f t="shared" si="12"/>
        <v xml:space="preserve"> </v>
      </c>
      <c r="AM80" s="31">
        <f t="shared" si="13"/>
        <v>6.52</v>
      </c>
      <c r="AN80" s="32">
        <f t="shared" si="42"/>
        <v>66.319999999999993</v>
      </c>
      <c r="AO80" s="33"/>
      <c r="AP80" s="33"/>
      <c r="AQ80" s="33"/>
      <c r="AR80" s="33"/>
      <c r="AS80" s="33"/>
      <c r="AT80" s="33"/>
      <c r="AU80" s="33"/>
    </row>
    <row r="81" spans="1:47" s="34" customFormat="1" ht="66.75" customHeight="1">
      <c r="A81" s="22" t="s">
        <v>141</v>
      </c>
      <c r="B81" s="23">
        <v>5</v>
      </c>
      <c r="C81" s="35">
        <v>25</v>
      </c>
      <c r="D81" s="38" t="s">
        <v>143</v>
      </c>
      <c r="E81" s="37">
        <v>30</v>
      </c>
      <c r="F81" s="26"/>
      <c r="G81" s="26"/>
      <c r="H81" s="27"/>
      <c r="I81" s="27"/>
      <c r="J81" s="27"/>
      <c r="K81" s="27"/>
      <c r="L81" s="27"/>
      <c r="M81" s="27"/>
      <c r="N81" s="49">
        <v>3</v>
      </c>
      <c r="O81" s="27"/>
      <c r="P81" s="27"/>
      <c r="Q81" s="27"/>
      <c r="R81" s="27">
        <v>2</v>
      </c>
      <c r="S81" s="27">
        <v>1</v>
      </c>
      <c r="T81" s="27">
        <v>1</v>
      </c>
      <c r="U81" s="27"/>
      <c r="V81" s="27">
        <v>10</v>
      </c>
      <c r="W81" s="27"/>
      <c r="X81" s="27"/>
      <c r="Y81" s="27"/>
      <c r="Z81" s="28"/>
      <c r="AA81" s="29" t="str">
        <f t="shared" si="1"/>
        <v xml:space="preserve">    </v>
      </c>
      <c r="AB81" s="30" t="str">
        <f t="shared" si="2"/>
        <v xml:space="preserve">    </v>
      </c>
      <c r="AC81" s="30" t="str">
        <f t="shared" si="3"/>
        <v xml:space="preserve"> </v>
      </c>
      <c r="AD81" s="30" t="str">
        <f t="shared" si="4"/>
        <v xml:space="preserve"> </v>
      </c>
      <c r="AE81" s="31" t="str">
        <f t="shared" si="5"/>
        <v xml:space="preserve">    </v>
      </c>
      <c r="AF81" s="31" t="str">
        <f t="shared" si="6"/>
        <v xml:space="preserve"> </v>
      </c>
      <c r="AG81" s="31" t="str">
        <f t="shared" si="7"/>
        <v xml:space="preserve">     </v>
      </c>
      <c r="AH81" s="31" t="str">
        <f t="shared" si="8"/>
        <v xml:space="preserve"> </v>
      </c>
      <c r="AI81" s="31">
        <f t="shared" si="9"/>
        <v>30</v>
      </c>
      <c r="AJ81" s="31" t="str">
        <f t="shared" si="10"/>
        <v xml:space="preserve"> </v>
      </c>
      <c r="AK81" s="31" t="str">
        <f t="shared" si="11"/>
        <v xml:space="preserve"> </v>
      </c>
      <c r="AL81" s="31" t="str">
        <f t="shared" si="12"/>
        <v xml:space="preserve"> </v>
      </c>
      <c r="AM81" s="31">
        <f t="shared" si="13"/>
        <v>0.72</v>
      </c>
      <c r="AN81" s="32">
        <f t="shared" si="42"/>
        <v>30.72</v>
      </c>
      <c r="AO81" s="33"/>
      <c r="AP81" s="33"/>
      <c r="AQ81" s="33"/>
      <c r="AR81" s="33"/>
      <c r="AS81" s="33"/>
      <c r="AT81" s="33"/>
      <c r="AU81" s="33"/>
    </row>
    <row r="82" spans="1:47" s="34" customFormat="1" ht="66.75" customHeight="1">
      <c r="A82" s="22" t="s">
        <v>141</v>
      </c>
      <c r="B82" s="23">
        <v>5</v>
      </c>
      <c r="C82" s="35">
        <v>26</v>
      </c>
      <c r="D82" s="38" t="s">
        <v>144</v>
      </c>
      <c r="E82" s="37">
        <v>120</v>
      </c>
      <c r="F82" s="26">
        <v>36</v>
      </c>
      <c r="G82" s="26"/>
      <c r="H82" s="27">
        <v>36</v>
      </c>
      <c r="I82" s="27"/>
      <c r="J82" s="27"/>
      <c r="K82" s="27">
        <v>1</v>
      </c>
      <c r="L82" s="27">
        <v>1</v>
      </c>
      <c r="M82" s="27"/>
      <c r="N82" s="27"/>
      <c r="O82" s="27">
        <v>1</v>
      </c>
      <c r="P82" s="27"/>
      <c r="Q82" s="27"/>
      <c r="R82" s="27">
        <v>2</v>
      </c>
      <c r="S82" s="27">
        <v>1</v>
      </c>
      <c r="T82" s="27">
        <v>1</v>
      </c>
      <c r="U82" s="27"/>
      <c r="V82" s="27">
        <v>10</v>
      </c>
      <c r="W82" s="27"/>
      <c r="X82" s="27"/>
      <c r="Y82" s="27"/>
      <c r="Z82" s="28">
        <v>1</v>
      </c>
      <c r="AA82" s="29">
        <f t="shared" si="1"/>
        <v>36</v>
      </c>
      <c r="AB82" s="30" t="str">
        <f t="shared" si="2"/>
        <v xml:space="preserve">    </v>
      </c>
      <c r="AC82" s="30">
        <f t="shared" si="3"/>
        <v>36</v>
      </c>
      <c r="AD82" s="30" t="str">
        <f t="shared" si="4"/>
        <v xml:space="preserve"> </v>
      </c>
      <c r="AE82" s="31" t="str">
        <f t="shared" si="5"/>
        <v xml:space="preserve">    </v>
      </c>
      <c r="AF82" s="31">
        <f t="shared" si="6"/>
        <v>4</v>
      </c>
      <c r="AG82" s="31">
        <f t="shared" si="7"/>
        <v>2.5</v>
      </c>
      <c r="AH82" s="31" t="str">
        <f t="shared" si="8"/>
        <v xml:space="preserve"> </v>
      </c>
      <c r="AI82" s="31" t="str">
        <f t="shared" si="9"/>
        <v xml:space="preserve"> </v>
      </c>
      <c r="AJ82" s="31">
        <f t="shared" si="10"/>
        <v>5</v>
      </c>
      <c r="AK82" s="31" t="str">
        <f t="shared" si="11"/>
        <v xml:space="preserve"> </v>
      </c>
      <c r="AL82" s="31" t="str">
        <f t="shared" si="12"/>
        <v xml:space="preserve"> </v>
      </c>
      <c r="AM82" s="31">
        <f t="shared" si="13"/>
        <v>2.88</v>
      </c>
      <c r="AN82" s="32">
        <f t="shared" si="42"/>
        <v>86.38</v>
      </c>
      <c r="AO82" s="33"/>
      <c r="AP82" s="33"/>
      <c r="AQ82" s="33"/>
      <c r="AR82" s="33"/>
      <c r="AS82" s="33"/>
      <c r="AT82" s="33"/>
      <c r="AU82" s="33"/>
    </row>
    <row r="83" spans="1:47" s="34" customFormat="1" ht="66.75" customHeight="1">
      <c r="A83" s="22" t="s">
        <v>141</v>
      </c>
      <c r="B83" s="23">
        <v>5</v>
      </c>
      <c r="C83" s="24">
        <v>24</v>
      </c>
      <c r="D83" s="38" t="s">
        <v>145</v>
      </c>
      <c r="E83" s="37">
        <v>90</v>
      </c>
      <c r="F83" s="26">
        <v>36</v>
      </c>
      <c r="G83" s="26"/>
      <c r="H83" s="27">
        <v>18</v>
      </c>
      <c r="I83" s="27"/>
      <c r="J83" s="27">
        <v>1</v>
      </c>
      <c r="K83" s="27"/>
      <c r="L83" s="27">
        <v>1</v>
      </c>
      <c r="M83" s="27"/>
      <c r="N83" s="27"/>
      <c r="O83" s="27"/>
      <c r="P83" s="27"/>
      <c r="Q83" s="27"/>
      <c r="R83" s="27">
        <v>2</v>
      </c>
      <c r="S83" s="27">
        <v>1</v>
      </c>
      <c r="T83" s="27">
        <v>1</v>
      </c>
      <c r="U83" s="27"/>
      <c r="V83" s="27">
        <v>10</v>
      </c>
      <c r="W83" s="27"/>
      <c r="X83" s="27"/>
      <c r="Y83" s="27"/>
      <c r="Z83" s="28">
        <v>1</v>
      </c>
      <c r="AA83" s="29">
        <f t="shared" si="1"/>
        <v>36</v>
      </c>
      <c r="AB83" s="30" t="str">
        <f t="shared" si="2"/>
        <v xml:space="preserve">    </v>
      </c>
      <c r="AC83" s="30">
        <f t="shared" si="3"/>
        <v>18</v>
      </c>
      <c r="AD83" s="30" t="str">
        <f t="shared" si="4"/>
        <v xml:space="preserve"> </v>
      </c>
      <c r="AE83" s="31">
        <f t="shared" si="5"/>
        <v>3.3000000000000003</v>
      </c>
      <c r="AF83" s="31" t="str">
        <f t="shared" si="6"/>
        <v xml:space="preserve"> </v>
      </c>
      <c r="AG83" s="31">
        <f t="shared" si="7"/>
        <v>2.5</v>
      </c>
      <c r="AH83" s="31" t="str">
        <f t="shared" si="8"/>
        <v xml:space="preserve"> </v>
      </c>
      <c r="AI83" s="31" t="str">
        <f t="shared" si="9"/>
        <v xml:space="preserve"> </v>
      </c>
      <c r="AJ83" s="31" t="str">
        <f t="shared" si="10"/>
        <v xml:space="preserve"> </v>
      </c>
      <c r="AK83" s="31" t="str">
        <f t="shared" si="11"/>
        <v xml:space="preserve"> </v>
      </c>
      <c r="AL83" s="31" t="str">
        <f t="shared" si="12"/>
        <v xml:space="preserve"> </v>
      </c>
      <c r="AM83" s="31">
        <f t="shared" si="13"/>
        <v>6.16</v>
      </c>
      <c r="AN83" s="32">
        <f t="shared" si="42"/>
        <v>65.959999999999994</v>
      </c>
      <c r="AO83" s="33"/>
      <c r="AP83" s="33"/>
      <c r="AQ83" s="33"/>
      <c r="AR83" s="33"/>
      <c r="AS83" s="33"/>
      <c r="AT83" s="33"/>
      <c r="AU83" s="33"/>
    </row>
    <row r="84" spans="1:47" s="34" customFormat="1" ht="66.75" customHeight="1">
      <c r="A84" s="22" t="s">
        <v>141</v>
      </c>
      <c r="B84" s="23">
        <v>7</v>
      </c>
      <c r="C84" s="24">
        <v>30</v>
      </c>
      <c r="D84" s="38" t="s">
        <v>24</v>
      </c>
      <c r="E84" s="37">
        <v>60</v>
      </c>
      <c r="F84" s="26">
        <v>6</v>
      </c>
      <c r="G84" s="26">
        <v>2</v>
      </c>
      <c r="H84" s="27"/>
      <c r="I84" s="27">
        <v>16</v>
      </c>
      <c r="J84" s="27"/>
      <c r="K84" s="27">
        <v>1</v>
      </c>
      <c r="L84" s="27"/>
      <c r="M84" s="27"/>
      <c r="N84" s="27"/>
      <c r="O84" s="27"/>
      <c r="P84" s="27"/>
      <c r="Q84" s="27"/>
      <c r="R84" s="27">
        <v>1</v>
      </c>
      <c r="S84" s="27">
        <v>1</v>
      </c>
      <c r="T84" s="27">
        <v>1</v>
      </c>
      <c r="U84" s="27"/>
      <c r="V84" s="27">
        <v>1</v>
      </c>
      <c r="W84" s="27"/>
      <c r="X84" s="27"/>
      <c r="Y84" s="27"/>
      <c r="Z84" s="28">
        <v>1</v>
      </c>
      <c r="AA84" s="29">
        <f t="shared" ref="AA84:AA97" si="43">IF(F84*Z84=0,"    ",F84*Z84)</f>
        <v>6</v>
      </c>
      <c r="AB84" s="30">
        <f t="shared" ref="AB84:AB97" si="44">IF(G84*S84=0,"    ",G84*S84)</f>
        <v>2</v>
      </c>
      <c r="AC84" s="30" t="str">
        <f t="shared" ref="AC84:AC97" si="45">IF((H84*T84)=0," ",H84*T84)</f>
        <v xml:space="preserve"> </v>
      </c>
      <c r="AD84" s="30">
        <f t="shared" ref="AD84:AD97" si="46">IF((I84*R84)=0," ",0.25*I84*R84)</f>
        <v>4</v>
      </c>
      <c r="AE84" s="31" t="str">
        <f t="shared" ref="AE84:AE97" si="47">IF(J84*(V84+X84)=0,"    ",0.33*J84*(V84+X84))</f>
        <v xml:space="preserve">    </v>
      </c>
      <c r="AF84" s="31">
        <f t="shared" ref="AF84:AF97" si="48">IF((K84*R84)=0," ",2*K84*R84)</f>
        <v>2</v>
      </c>
      <c r="AG84" s="31" t="str">
        <f t="shared" ref="AG84:AG97" si="49">IF(L84*(V84+X84)=0,"     ",0.25*L84*(V84+X84))</f>
        <v xml:space="preserve">     </v>
      </c>
      <c r="AH84" s="31" t="str">
        <f t="shared" ref="AH84:AH97" si="50">IF(M84*(V84+X84)=0," ",M84*(V84+X84))</f>
        <v xml:space="preserve"> </v>
      </c>
      <c r="AI84" s="31" t="str">
        <f t="shared" ref="AI84:AI97" si="51">IF(N84*(V84+X84)=0," ",N84*(V84+X84))</f>
        <v xml:space="preserve"> </v>
      </c>
      <c r="AJ84" s="31" t="str">
        <f t="shared" ref="AJ84:AJ97" si="52">IF(O84*(V84+X84)=0," ",0.5*O84*(V84+X84))</f>
        <v xml:space="preserve"> </v>
      </c>
      <c r="AK84" s="31" t="str">
        <f t="shared" ref="AK84:AK97" si="53">IF(P84*(V84+X84)=0," ",0.33*P84*(V84+X84))</f>
        <v xml:space="preserve"> </v>
      </c>
      <c r="AL84" s="31" t="str">
        <f t="shared" ref="AL84:AL97" si="54">IF(Q84*(V84+X84)=0," ",0.25*Q84*(V84+X84))</f>
        <v xml:space="preserve"> </v>
      </c>
      <c r="AM84" s="31">
        <f t="shared" ref="AM84:AM97" si="55">IF((2*J84*R84+0.06*E84*(V84/25+X84/25))=0," ",(2*J84*R84+0.06*E84*(V84/25+X84/25)))</f>
        <v>0.14399999999999999</v>
      </c>
      <c r="AN84" s="32">
        <f t="shared" si="42"/>
        <v>14.144</v>
      </c>
      <c r="AO84" s="33"/>
      <c r="AP84" s="33"/>
      <c r="AQ84" s="33"/>
      <c r="AR84" s="33"/>
      <c r="AS84" s="33"/>
      <c r="AT84" s="33"/>
      <c r="AU84" s="33"/>
    </row>
    <row r="85" spans="1:47" s="34" customFormat="1" ht="66.75" customHeight="1">
      <c r="A85" s="22" t="s">
        <v>141</v>
      </c>
      <c r="B85" s="23">
        <v>8</v>
      </c>
      <c r="C85" s="35">
        <v>35</v>
      </c>
      <c r="D85" s="38" t="s">
        <v>28</v>
      </c>
      <c r="E85" s="37">
        <v>60</v>
      </c>
      <c r="F85" s="26">
        <v>4</v>
      </c>
      <c r="G85" s="26">
        <v>4</v>
      </c>
      <c r="H85" s="27"/>
      <c r="I85" s="27">
        <v>18</v>
      </c>
      <c r="J85" s="27"/>
      <c r="K85" s="27">
        <v>1</v>
      </c>
      <c r="L85" s="27"/>
      <c r="M85" s="27"/>
      <c r="N85" s="27"/>
      <c r="O85" s="27"/>
      <c r="P85" s="27"/>
      <c r="Q85" s="27"/>
      <c r="R85" s="27">
        <v>1</v>
      </c>
      <c r="S85" s="27">
        <v>1</v>
      </c>
      <c r="T85" s="27">
        <v>1</v>
      </c>
      <c r="U85" s="27"/>
      <c r="V85" s="27">
        <v>1</v>
      </c>
      <c r="W85" s="27"/>
      <c r="X85" s="27"/>
      <c r="Y85" s="27"/>
      <c r="Z85" s="28">
        <v>1</v>
      </c>
      <c r="AA85" s="29">
        <f t="shared" si="43"/>
        <v>4</v>
      </c>
      <c r="AB85" s="30">
        <f t="shared" si="44"/>
        <v>4</v>
      </c>
      <c r="AC85" s="30" t="str">
        <f t="shared" si="45"/>
        <v xml:space="preserve"> </v>
      </c>
      <c r="AD85" s="30">
        <f t="shared" si="46"/>
        <v>4.5</v>
      </c>
      <c r="AE85" s="31" t="str">
        <f t="shared" si="47"/>
        <v xml:space="preserve">    </v>
      </c>
      <c r="AF85" s="31">
        <f t="shared" si="48"/>
        <v>2</v>
      </c>
      <c r="AG85" s="31" t="str">
        <f t="shared" si="49"/>
        <v xml:space="preserve">     </v>
      </c>
      <c r="AH85" s="31" t="str">
        <f t="shared" si="50"/>
        <v xml:space="preserve"> </v>
      </c>
      <c r="AI85" s="31" t="str">
        <f t="shared" si="51"/>
        <v xml:space="preserve"> </v>
      </c>
      <c r="AJ85" s="31" t="str">
        <f t="shared" si="52"/>
        <v xml:space="preserve"> </v>
      </c>
      <c r="AK85" s="31" t="str">
        <f t="shared" si="53"/>
        <v xml:space="preserve"> </v>
      </c>
      <c r="AL85" s="31" t="str">
        <f t="shared" si="54"/>
        <v xml:space="preserve"> </v>
      </c>
      <c r="AM85" s="31">
        <f t="shared" si="55"/>
        <v>0.14399999999999999</v>
      </c>
      <c r="AN85" s="32">
        <f>SUM(AA85:AM85)</f>
        <v>14.644</v>
      </c>
      <c r="AO85" s="33"/>
      <c r="AP85" s="33"/>
      <c r="AQ85" s="33"/>
      <c r="AR85" s="33"/>
      <c r="AS85" s="33"/>
      <c r="AT85" s="33"/>
      <c r="AU85" s="33"/>
    </row>
    <row r="86" spans="1:47" s="34" customFormat="1" ht="66.75" customHeight="1">
      <c r="A86" s="22" t="s">
        <v>141</v>
      </c>
      <c r="B86" s="23">
        <v>8</v>
      </c>
      <c r="C86" s="35">
        <v>36</v>
      </c>
      <c r="D86" s="38" t="s">
        <v>29</v>
      </c>
      <c r="E86" s="37">
        <v>60</v>
      </c>
      <c r="F86" s="26">
        <v>4</v>
      </c>
      <c r="G86" s="26">
        <v>4</v>
      </c>
      <c r="H86" s="27"/>
      <c r="I86" s="27">
        <v>18</v>
      </c>
      <c r="J86" s="27"/>
      <c r="K86" s="27">
        <v>1</v>
      </c>
      <c r="L86" s="27"/>
      <c r="M86" s="27"/>
      <c r="N86" s="27"/>
      <c r="O86" s="27"/>
      <c r="P86" s="27"/>
      <c r="Q86" s="27"/>
      <c r="R86" s="27">
        <v>1</v>
      </c>
      <c r="S86" s="27">
        <v>1</v>
      </c>
      <c r="T86" s="27">
        <v>1</v>
      </c>
      <c r="U86" s="27"/>
      <c r="V86" s="27">
        <v>1</v>
      </c>
      <c r="W86" s="27"/>
      <c r="X86" s="27"/>
      <c r="Y86" s="27"/>
      <c r="Z86" s="28">
        <v>1</v>
      </c>
      <c r="AA86" s="29">
        <f t="shared" si="43"/>
        <v>4</v>
      </c>
      <c r="AB86" s="30">
        <f t="shared" si="44"/>
        <v>4</v>
      </c>
      <c r="AC86" s="30" t="str">
        <f t="shared" si="45"/>
        <v xml:space="preserve"> </v>
      </c>
      <c r="AD86" s="30">
        <f t="shared" si="46"/>
        <v>4.5</v>
      </c>
      <c r="AE86" s="31" t="str">
        <f t="shared" si="47"/>
        <v xml:space="preserve">    </v>
      </c>
      <c r="AF86" s="31">
        <f t="shared" si="48"/>
        <v>2</v>
      </c>
      <c r="AG86" s="31" t="str">
        <f t="shared" si="49"/>
        <v xml:space="preserve">     </v>
      </c>
      <c r="AH86" s="31" t="str">
        <f t="shared" si="50"/>
        <v xml:space="preserve"> </v>
      </c>
      <c r="AI86" s="31" t="str">
        <f t="shared" si="51"/>
        <v xml:space="preserve"> </v>
      </c>
      <c r="AJ86" s="31" t="str">
        <f t="shared" si="52"/>
        <v xml:space="preserve"> </v>
      </c>
      <c r="AK86" s="31" t="str">
        <f t="shared" si="53"/>
        <v xml:space="preserve"> </v>
      </c>
      <c r="AL86" s="31" t="str">
        <f t="shared" si="54"/>
        <v xml:space="preserve"> </v>
      </c>
      <c r="AM86" s="31">
        <f t="shared" si="55"/>
        <v>0.14399999999999999</v>
      </c>
      <c r="AN86" s="32">
        <f>SUM(AA86:AM86)</f>
        <v>14.644</v>
      </c>
      <c r="AO86" s="33"/>
      <c r="AP86" s="33"/>
      <c r="AQ86" s="33"/>
      <c r="AR86" s="33"/>
      <c r="AS86" s="33"/>
      <c r="AT86" s="33"/>
      <c r="AU86" s="33"/>
    </row>
    <row r="87" spans="1:47" s="34" customFormat="1" ht="66.75" customHeight="1">
      <c r="A87" s="22" t="s">
        <v>131</v>
      </c>
      <c r="B87" s="23">
        <v>8</v>
      </c>
      <c r="C87" s="35">
        <v>34</v>
      </c>
      <c r="D87" s="38" t="s">
        <v>27</v>
      </c>
      <c r="E87" s="37">
        <v>60</v>
      </c>
      <c r="F87" s="26">
        <v>4</v>
      </c>
      <c r="G87" s="26">
        <v>4</v>
      </c>
      <c r="H87" s="27"/>
      <c r="I87" s="27">
        <v>18</v>
      </c>
      <c r="J87" s="27"/>
      <c r="K87" s="27"/>
      <c r="L87" s="27">
        <v>1</v>
      </c>
      <c r="M87" s="27"/>
      <c r="N87" s="27"/>
      <c r="O87" s="27"/>
      <c r="P87" s="27"/>
      <c r="Q87" s="27"/>
      <c r="R87" s="27">
        <v>1</v>
      </c>
      <c r="S87" s="27">
        <v>1</v>
      </c>
      <c r="T87" s="27">
        <v>1</v>
      </c>
      <c r="U87" s="27"/>
      <c r="V87" s="27">
        <v>1</v>
      </c>
      <c r="W87" s="27"/>
      <c r="X87" s="27"/>
      <c r="Y87" s="27"/>
      <c r="Z87" s="28">
        <v>1</v>
      </c>
      <c r="AA87" s="29">
        <f t="shared" si="43"/>
        <v>4</v>
      </c>
      <c r="AB87" s="30">
        <f t="shared" si="44"/>
        <v>4</v>
      </c>
      <c r="AC87" s="30" t="str">
        <f t="shared" si="45"/>
        <v xml:space="preserve"> </v>
      </c>
      <c r="AD87" s="30">
        <f t="shared" si="46"/>
        <v>4.5</v>
      </c>
      <c r="AE87" s="31" t="str">
        <f t="shared" si="47"/>
        <v xml:space="preserve">    </v>
      </c>
      <c r="AF87" s="31" t="str">
        <f t="shared" si="48"/>
        <v xml:space="preserve"> </v>
      </c>
      <c r="AG87" s="31">
        <f t="shared" si="49"/>
        <v>0.25</v>
      </c>
      <c r="AH87" s="31" t="str">
        <f t="shared" si="50"/>
        <v xml:space="preserve"> </v>
      </c>
      <c r="AI87" s="31" t="str">
        <f t="shared" si="51"/>
        <v xml:space="preserve"> </v>
      </c>
      <c r="AJ87" s="31" t="str">
        <f t="shared" si="52"/>
        <v xml:space="preserve"> </v>
      </c>
      <c r="AK87" s="31" t="str">
        <f t="shared" si="53"/>
        <v xml:space="preserve"> </v>
      </c>
      <c r="AL87" s="31" t="str">
        <f t="shared" si="54"/>
        <v xml:space="preserve"> </v>
      </c>
      <c r="AM87" s="31">
        <f t="shared" si="55"/>
        <v>0.14399999999999999</v>
      </c>
      <c r="AN87" s="32">
        <f>SUM(AA87:AM87)</f>
        <v>12.894</v>
      </c>
      <c r="AO87" s="33"/>
      <c r="AP87" s="33"/>
      <c r="AQ87" s="33"/>
      <c r="AR87" s="33"/>
      <c r="AS87" s="33"/>
      <c r="AT87" s="33"/>
      <c r="AU87" s="33"/>
    </row>
    <row r="88" spans="1:47" s="34" customFormat="1" ht="66.75" customHeight="1">
      <c r="A88" s="22" t="s">
        <v>141</v>
      </c>
      <c r="B88" s="23">
        <v>8</v>
      </c>
      <c r="C88" s="24">
        <v>33</v>
      </c>
      <c r="D88" s="41" t="s">
        <v>26</v>
      </c>
      <c r="E88" s="26">
        <v>60</v>
      </c>
      <c r="F88" s="26">
        <v>6</v>
      </c>
      <c r="G88" s="26">
        <v>6</v>
      </c>
      <c r="H88" s="27"/>
      <c r="I88" s="27">
        <v>24</v>
      </c>
      <c r="J88" s="27">
        <v>1</v>
      </c>
      <c r="K88" s="27"/>
      <c r="L88" s="27"/>
      <c r="M88" s="27"/>
      <c r="N88" s="27"/>
      <c r="O88" s="27"/>
      <c r="P88" s="27"/>
      <c r="Q88" s="27"/>
      <c r="R88" s="27">
        <v>1</v>
      </c>
      <c r="S88" s="27">
        <v>1</v>
      </c>
      <c r="T88" s="27">
        <v>1</v>
      </c>
      <c r="U88" s="27"/>
      <c r="V88" s="27">
        <v>1</v>
      </c>
      <c r="W88" s="27"/>
      <c r="X88" s="27"/>
      <c r="Y88" s="27"/>
      <c r="Z88" s="28">
        <v>1</v>
      </c>
      <c r="AA88" s="29">
        <f t="shared" si="43"/>
        <v>6</v>
      </c>
      <c r="AB88" s="30">
        <f t="shared" si="44"/>
        <v>6</v>
      </c>
      <c r="AC88" s="30" t="str">
        <f t="shared" si="45"/>
        <v xml:space="preserve"> </v>
      </c>
      <c r="AD88" s="30">
        <f t="shared" si="46"/>
        <v>6</v>
      </c>
      <c r="AE88" s="31">
        <f t="shared" si="47"/>
        <v>0.33</v>
      </c>
      <c r="AF88" s="31" t="str">
        <f t="shared" si="48"/>
        <v xml:space="preserve"> </v>
      </c>
      <c r="AG88" s="31" t="str">
        <f t="shared" si="49"/>
        <v xml:space="preserve">     </v>
      </c>
      <c r="AH88" s="31" t="str">
        <f t="shared" si="50"/>
        <v xml:space="preserve"> </v>
      </c>
      <c r="AI88" s="31" t="str">
        <f t="shared" si="51"/>
        <v xml:space="preserve"> </v>
      </c>
      <c r="AJ88" s="31" t="str">
        <f t="shared" si="52"/>
        <v xml:space="preserve"> </v>
      </c>
      <c r="AK88" s="31" t="str">
        <f t="shared" si="53"/>
        <v xml:space="preserve"> </v>
      </c>
      <c r="AL88" s="31" t="str">
        <f t="shared" si="54"/>
        <v xml:space="preserve"> </v>
      </c>
      <c r="AM88" s="31">
        <f t="shared" si="55"/>
        <v>2.1440000000000001</v>
      </c>
      <c r="AN88" s="32">
        <f t="shared" si="42"/>
        <v>20.473999999999997</v>
      </c>
      <c r="AO88" s="33"/>
      <c r="AP88" s="33"/>
      <c r="AQ88" s="33"/>
      <c r="AR88" s="33"/>
      <c r="AS88" s="33"/>
      <c r="AT88" s="33"/>
      <c r="AU88" s="33"/>
    </row>
    <row r="89" spans="1:47" s="34" customFormat="1" ht="66.75" customHeight="1">
      <c r="A89" s="22" t="s">
        <v>133</v>
      </c>
      <c r="B89" s="23">
        <v>4</v>
      </c>
      <c r="C89" s="35">
        <v>17</v>
      </c>
      <c r="D89" s="36" t="s">
        <v>134</v>
      </c>
      <c r="E89" s="37">
        <v>75</v>
      </c>
      <c r="F89" s="26">
        <v>36</v>
      </c>
      <c r="G89" s="26"/>
      <c r="H89" s="27">
        <v>18</v>
      </c>
      <c r="I89" s="27"/>
      <c r="J89" s="27">
        <v>1</v>
      </c>
      <c r="K89" s="27"/>
      <c r="L89" s="27">
        <v>1</v>
      </c>
      <c r="M89" s="27"/>
      <c r="N89" s="27"/>
      <c r="O89" s="27"/>
      <c r="P89" s="27"/>
      <c r="Q89" s="27"/>
      <c r="R89" s="27">
        <v>2</v>
      </c>
      <c r="S89" s="27">
        <v>1</v>
      </c>
      <c r="T89" s="27">
        <v>2</v>
      </c>
      <c r="U89" s="27"/>
      <c r="V89" s="27">
        <v>20</v>
      </c>
      <c r="W89" s="27"/>
      <c r="X89" s="27"/>
      <c r="Y89" s="27"/>
      <c r="Z89" s="28">
        <v>1</v>
      </c>
      <c r="AA89" s="29">
        <f t="shared" si="43"/>
        <v>36</v>
      </c>
      <c r="AB89" s="30" t="str">
        <f t="shared" si="44"/>
        <v xml:space="preserve">    </v>
      </c>
      <c r="AC89" s="30">
        <f t="shared" si="45"/>
        <v>36</v>
      </c>
      <c r="AD89" s="30" t="str">
        <f t="shared" si="46"/>
        <v xml:space="preserve"> </v>
      </c>
      <c r="AE89" s="31">
        <f t="shared" si="47"/>
        <v>6.6000000000000005</v>
      </c>
      <c r="AF89" s="31" t="str">
        <f t="shared" si="48"/>
        <v xml:space="preserve"> </v>
      </c>
      <c r="AG89" s="31">
        <f t="shared" si="49"/>
        <v>5</v>
      </c>
      <c r="AH89" s="31" t="str">
        <f t="shared" si="50"/>
        <v xml:space="preserve"> </v>
      </c>
      <c r="AI89" s="31" t="str">
        <f t="shared" si="51"/>
        <v xml:space="preserve"> </v>
      </c>
      <c r="AJ89" s="31" t="str">
        <f t="shared" si="52"/>
        <v xml:space="preserve"> </v>
      </c>
      <c r="AK89" s="31" t="str">
        <f t="shared" si="53"/>
        <v xml:space="preserve"> </v>
      </c>
      <c r="AL89" s="31" t="str">
        <f t="shared" si="54"/>
        <v xml:space="preserve"> </v>
      </c>
      <c r="AM89" s="31">
        <f t="shared" si="55"/>
        <v>7.6</v>
      </c>
      <c r="AN89" s="32">
        <f>SUM(AA89:AM89)</f>
        <v>91.199999999999989</v>
      </c>
      <c r="AO89" s="33"/>
      <c r="AP89" s="33"/>
      <c r="AQ89" s="33"/>
      <c r="AR89" s="33"/>
      <c r="AS89" s="33"/>
      <c r="AT89" s="33"/>
      <c r="AU89" s="33"/>
    </row>
    <row r="90" spans="1:47" s="34" customFormat="1" ht="66.75" customHeight="1">
      <c r="A90" s="22" t="s">
        <v>133</v>
      </c>
      <c r="B90" s="23">
        <v>3</v>
      </c>
      <c r="C90" s="35">
        <v>12</v>
      </c>
      <c r="D90" s="36" t="s">
        <v>78</v>
      </c>
      <c r="E90" s="37">
        <v>105</v>
      </c>
      <c r="F90" s="26"/>
      <c r="G90" s="26"/>
      <c r="H90" s="27">
        <v>36</v>
      </c>
      <c r="I90" s="27"/>
      <c r="J90" s="27"/>
      <c r="K90" s="27"/>
      <c r="L90" s="27">
        <v>1</v>
      </c>
      <c r="M90" s="27"/>
      <c r="N90" s="27"/>
      <c r="O90" s="27">
        <v>1</v>
      </c>
      <c r="P90" s="27"/>
      <c r="Q90" s="27"/>
      <c r="R90" s="27">
        <v>2</v>
      </c>
      <c r="S90" s="27">
        <v>1</v>
      </c>
      <c r="T90" s="27">
        <v>1</v>
      </c>
      <c r="U90" s="27"/>
      <c r="V90" s="27">
        <v>18</v>
      </c>
      <c r="W90" s="27"/>
      <c r="X90" s="27"/>
      <c r="Y90" s="27"/>
      <c r="Z90" s="28"/>
      <c r="AA90" s="29" t="str">
        <f t="shared" si="43"/>
        <v xml:space="preserve">    </v>
      </c>
      <c r="AB90" s="30" t="str">
        <f t="shared" si="44"/>
        <v xml:space="preserve">    </v>
      </c>
      <c r="AC90" s="30">
        <f t="shared" si="45"/>
        <v>36</v>
      </c>
      <c r="AD90" s="30" t="str">
        <f t="shared" si="46"/>
        <v xml:space="preserve"> </v>
      </c>
      <c r="AE90" s="31" t="str">
        <f t="shared" si="47"/>
        <v xml:space="preserve">    </v>
      </c>
      <c r="AF90" s="31" t="str">
        <f t="shared" si="48"/>
        <v xml:space="preserve"> </v>
      </c>
      <c r="AG90" s="31">
        <f t="shared" si="49"/>
        <v>4.5</v>
      </c>
      <c r="AH90" s="31" t="str">
        <f t="shared" si="50"/>
        <v xml:space="preserve"> </v>
      </c>
      <c r="AI90" s="31" t="str">
        <f t="shared" si="51"/>
        <v xml:space="preserve"> </v>
      </c>
      <c r="AJ90" s="31">
        <f t="shared" si="52"/>
        <v>9</v>
      </c>
      <c r="AK90" s="31" t="str">
        <f t="shared" si="53"/>
        <v xml:space="preserve"> </v>
      </c>
      <c r="AL90" s="31" t="str">
        <f t="shared" si="54"/>
        <v xml:space="preserve"> </v>
      </c>
      <c r="AM90" s="31">
        <f t="shared" si="55"/>
        <v>4.5359999999999996</v>
      </c>
      <c r="AN90" s="32">
        <f>SUM(AA90:AM90)</f>
        <v>54.036000000000001</v>
      </c>
      <c r="AO90" s="33"/>
      <c r="AP90" s="33"/>
      <c r="AQ90" s="33"/>
      <c r="AR90" s="33"/>
      <c r="AS90" s="33"/>
      <c r="AT90" s="33"/>
      <c r="AU90" s="33"/>
    </row>
    <row r="91" spans="1:47" s="34" customFormat="1" ht="66.75" customHeight="1">
      <c r="A91" s="22" t="s">
        <v>146</v>
      </c>
      <c r="B91" s="23">
        <v>4</v>
      </c>
      <c r="C91" s="35">
        <v>20</v>
      </c>
      <c r="D91" s="36" t="s">
        <v>147</v>
      </c>
      <c r="E91" s="37">
        <v>90</v>
      </c>
      <c r="F91" s="26">
        <v>36</v>
      </c>
      <c r="G91" s="26">
        <v>18</v>
      </c>
      <c r="H91" s="27"/>
      <c r="I91" s="27"/>
      <c r="J91" s="27"/>
      <c r="K91" s="27">
        <v>1</v>
      </c>
      <c r="L91" s="27">
        <v>1</v>
      </c>
      <c r="M91" s="27"/>
      <c r="N91" s="27"/>
      <c r="O91" s="27">
        <v>1</v>
      </c>
      <c r="P91" s="27"/>
      <c r="Q91" s="27"/>
      <c r="R91" s="27">
        <v>2</v>
      </c>
      <c r="S91" s="27">
        <v>1</v>
      </c>
      <c r="T91" s="27">
        <v>2</v>
      </c>
      <c r="U91" s="27"/>
      <c r="V91" s="27">
        <v>20</v>
      </c>
      <c r="W91" s="27"/>
      <c r="X91" s="27"/>
      <c r="Y91" s="27"/>
      <c r="Z91" s="28">
        <v>1</v>
      </c>
      <c r="AA91" s="29">
        <f t="shared" si="43"/>
        <v>36</v>
      </c>
      <c r="AB91" s="30">
        <f t="shared" si="44"/>
        <v>18</v>
      </c>
      <c r="AC91" s="30" t="str">
        <f t="shared" si="45"/>
        <v xml:space="preserve"> </v>
      </c>
      <c r="AD91" s="30" t="str">
        <f t="shared" si="46"/>
        <v xml:space="preserve"> </v>
      </c>
      <c r="AE91" s="31" t="str">
        <f t="shared" si="47"/>
        <v xml:space="preserve">    </v>
      </c>
      <c r="AF91" s="31">
        <f t="shared" si="48"/>
        <v>4</v>
      </c>
      <c r="AG91" s="31">
        <f t="shared" si="49"/>
        <v>5</v>
      </c>
      <c r="AH91" s="31" t="str">
        <f t="shared" si="50"/>
        <v xml:space="preserve"> </v>
      </c>
      <c r="AI91" s="31" t="str">
        <f t="shared" si="51"/>
        <v xml:space="preserve"> </v>
      </c>
      <c r="AJ91" s="31">
        <f t="shared" si="52"/>
        <v>10</v>
      </c>
      <c r="AK91" s="31" t="str">
        <f t="shared" si="53"/>
        <v xml:space="preserve"> </v>
      </c>
      <c r="AL91" s="31" t="str">
        <f t="shared" si="54"/>
        <v xml:space="preserve"> </v>
      </c>
      <c r="AM91" s="31">
        <f t="shared" si="55"/>
        <v>4.3199999999999994</v>
      </c>
      <c r="AN91" s="32">
        <f t="shared" si="42"/>
        <v>77.319999999999993</v>
      </c>
      <c r="AO91" s="33"/>
      <c r="AP91" s="33"/>
      <c r="AQ91" s="33"/>
      <c r="AR91" s="33"/>
      <c r="AS91" s="33"/>
      <c r="AT91" s="33"/>
      <c r="AU91" s="33"/>
    </row>
    <row r="92" spans="1:47" s="34" customFormat="1" ht="66.75" customHeight="1">
      <c r="A92" s="22" t="s">
        <v>146</v>
      </c>
      <c r="B92" s="23">
        <v>4</v>
      </c>
      <c r="C92" s="24">
        <v>20</v>
      </c>
      <c r="D92" s="50" t="s">
        <v>148</v>
      </c>
      <c r="E92" s="26">
        <v>90</v>
      </c>
      <c r="F92" s="26">
        <v>36</v>
      </c>
      <c r="G92" s="26">
        <v>18</v>
      </c>
      <c r="H92" s="27"/>
      <c r="I92" s="27"/>
      <c r="J92" s="27"/>
      <c r="K92" s="27">
        <v>1</v>
      </c>
      <c r="L92" s="27">
        <v>1</v>
      </c>
      <c r="M92" s="27"/>
      <c r="N92" s="27"/>
      <c r="O92" s="27">
        <v>1</v>
      </c>
      <c r="P92" s="27"/>
      <c r="Q92" s="27"/>
      <c r="R92" s="27">
        <v>2</v>
      </c>
      <c r="S92" s="27">
        <v>1</v>
      </c>
      <c r="T92" s="27">
        <v>2</v>
      </c>
      <c r="U92" s="27"/>
      <c r="V92" s="27">
        <v>20</v>
      </c>
      <c r="W92" s="27"/>
      <c r="X92" s="27"/>
      <c r="Y92" s="27"/>
      <c r="Z92" s="28">
        <v>1</v>
      </c>
      <c r="AA92" s="29">
        <f t="shared" si="43"/>
        <v>36</v>
      </c>
      <c r="AB92" s="30">
        <f t="shared" si="44"/>
        <v>18</v>
      </c>
      <c r="AC92" s="30" t="str">
        <f t="shared" si="45"/>
        <v xml:space="preserve"> </v>
      </c>
      <c r="AD92" s="30" t="str">
        <f t="shared" si="46"/>
        <v xml:space="preserve"> </v>
      </c>
      <c r="AE92" s="31" t="str">
        <f t="shared" si="47"/>
        <v xml:space="preserve">    </v>
      </c>
      <c r="AF92" s="31">
        <f t="shared" si="48"/>
        <v>4</v>
      </c>
      <c r="AG92" s="31">
        <f t="shared" si="49"/>
        <v>5</v>
      </c>
      <c r="AH92" s="31" t="str">
        <f t="shared" si="50"/>
        <v xml:space="preserve"> </v>
      </c>
      <c r="AI92" s="31" t="str">
        <f t="shared" si="51"/>
        <v xml:space="preserve"> </v>
      </c>
      <c r="AJ92" s="31">
        <f t="shared" si="52"/>
        <v>10</v>
      </c>
      <c r="AK92" s="31" t="str">
        <f t="shared" si="53"/>
        <v xml:space="preserve"> </v>
      </c>
      <c r="AL92" s="31" t="str">
        <f t="shared" si="54"/>
        <v xml:space="preserve"> </v>
      </c>
      <c r="AM92" s="31">
        <f t="shared" si="55"/>
        <v>4.3199999999999994</v>
      </c>
      <c r="AN92" s="32">
        <f t="shared" si="42"/>
        <v>77.319999999999993</v>
      </c>
      <c r="AO92" s="33"/>
      <c r="AP92" s="33"/>
      <c r="AQ92" s="33"/>
      <c r="AR92" s="33"/>
      <c r="AS92" s="33"/>
      <c r="AT92" s="33"/>
      <c r="AU92" s="33"/>
    </row>
    <row r="93" spans="1:47" s="34" customFormat="1" ht="66.75" customHeight="1">
      <c r="A93" s="22" t="s">
        <v>146</v>
      </c>
      <c r="B93" s="23">
        <v>3</v>
      </c>
      <c r="C93" s="24">
        <v>13</v>
      </c>
      <c r="D93" s="25" t="s">
        <v>149</v>
      </c>
      <c r="E93" s="26">
        <v>90</v>
      </c>
      <c r="F93" s="26">
        <v>36</v>
      </c>
      <c r="G93" s="26">
        <v>18</v>
      </c>
      <c r="H93" s="27"/>
      <c r="I93" s="27"/>
      <c r="J93" s="27"/>
      <c r="K93" s="27">
        <v>1</v>
      </c>
      <c r="L93" s="27">
        <v>1</v>
      </c>
      <c r="M93" s="27"/>
      <c r="N93" s="27"/>
      <c r="O93" s="27">
        <v>1</v>
      </c>
      <c r="P93" s="27"/>
      <c r="Q93" s="27"/>
      <c r="R93" s="27">
        <v>2</v>
      </c>
      <c r="S93" s="27">
        <v>1</v>
      </c>
      <c r="T93" s="27">
        <v>1</v>
      </c>
      <c r="U93" s="27"/>
      <c r="V93" s="27">
        <v>18</v>
      </c>
      <c r="W93" s="27"/>
      <c r="X93" s="27"/>
      <c r="Y93" s="27"/>
      <c r="Z93" s="28">
        <v>1</v>
      </c>
      <c r="AA93" s="29">
        <f t="shared" si="43"/>
        <v>36</v>
      </c>
      <c r="AB93" s="30">
        <f t="shared" si="44"/>
        <v>18</v>
      </c>
      <c r="AC93" s="30" t="str">
        <f t="shared" si="45"/>
        <v xml:space="preserve"> </v>
      </c>
      <c r="AD93" s="30" t="str">
        <f t="shared" si="46"/>
        <v xml:space="preserve"> </v>
      </c>
      <c r="AE93" s="31" t="str">
        <f t="shared" si="47"/>
        <v xml:space="preserve">    </v>
      </c>
      <c r="AF93" s="31">
        <f t="shared" si="48"/>
        <v>4</v>
      </c>
      <c r="AG93" s="31">
        <f t="shared" si="49"/>
        <v>4.5</v>
      </c>
      <c r="AH93" s="31" t="str">
        <f t="shared" si="50"/>
        <v xml:space="preserve"> </v>
      </c>
      <c r="AI93" s="31" t="str">
        <f t="shared" si="51"/>
        <v xml:space="preserve"> </v>
      </c>
      <c r="AJ93" s="31">
        <f t="shared" si="52"/>
        <v>9</v>
      </c>
      <c r="AK93" s="31" t="str">
        <f t="shared" si="53"/>
        <v xml:space="preserve"> </v>
      </c>
      <c r="AL93" s="31" t="str">
        <f t="shared" si="54"/>
        <v xml:space="preserve"> </v>
      </c>
      <c r="AM93" s="31">
        <f t="shared" si="55"/>
        <v>3.8879999999999995</v>
      </c>
      <c r="AN93" s="32">
        <f t="shared" si="42"/>
        <v>75.388000000000005</v>
      </c>
      <c r="AO93" s="33"/>
      <c r="AP93" s="33"/>
      <c r="AQ93" s="33"/>
      <c r="AR93" s="33"/>
      <c r="AS93" s="33"/>
      <c r="AT93" s="33"/>
      <c r="AU93" s="33"/>
    </row>
    <row r="94" spans="1:47" s="34" customFormat="1" ht="66.75" customHeight="1">
      <c r="A94" s="22" t="s">
        <v>108</v>
      </c>
      <c r="B94" s="23">
        <v>4</v>
      </c>
      <c r="C94" s="35">
        <v>16</v>
      </c>
      <c r="D94" s="36" t="s">
        <v>107</v>
      </c>
      <c r="E94" s="37">
        <v>30</v>
      </c>
      <c r="F94" s="26"/>
      <c r="G94" s="26"/>
      <c r="H94" s="27">
        <v>18</v>
      </c>
      <c r="I94" s="27"/>
      <c r="J94" s="27"/>
      <c r="K94" s="27"/>
      <c r="L94" s="27"/>
      <c r="M94" s="27"/>
      <c r="N94" s="27"/>
      <c r="O94" s="27"/>
      <c r="P94" s="27"/>
      <c r="Q94" s="27"/>
      <c r="R94" s="27">
        <v>2</v>
      </c>
      <c r="S94" s="27">
        <v>1</v>
      </c>
      <c r="T94" s="27">
        <v>2</v>
      </c>
      <c r="U94" s="27"/>
      <c r="V94" s="27">
        <v>20</v>
      </c>
      <c r="W94" s="27"/>
      <c r="X94" s="27"/>
      <c r="Y94" s="27"/>
      <c r="Z94" s="28">
        <v>1</v>
      </c>
      <c r="AA94" s="29" t="str">
        <f t="shared" si="43"/>
        <v xml:space="preserve">    </v>
      </c>
      <c r="AB94" s="30" t="str">
        <f t="shared" si="44"/>
        <v xml:space="preserve">    </v>
      </c>
      <c r="AC94" s="30">
        <f t="shared" si="45"/>
        <v>36</v>
      </c>
      <c r="AD94" s="30" t="str">
        <f t="shared" si="46"/>
        <v xml:space="preserve"> </v>
      </c>
      <c r="AE94" s="31" t="str">
        <f t="shared" si="47"/>
        <v xml:space="preserve">    </v>
      </c>
      <c r="AF94" s="31" t="str">
        <f t="shared" si="48"/>
        <v xml:space="preserve"> </v>
      </c>
      <c r="AG94" s="31" t="str">
        <f t="shared" si="49"/>
        <v xml:space="preserve">     </v>
      </c>
      <c r="AH94" s="31" t="str">
        <f t="shared" si="50"/>
        <v xml:space="preserve"> </v>
      </c>
      <c r="AI94" s="31" t="str">
        <f t="shared" si="51"/>
        <v xml:space="preserve"> </v>
      </c>
      <c r="AJ94" s="31" t="str">
        <f t="shared" si="52"/>
        <v xml:space="preserve"> </v>
      </c>
      <c r="AK94" s="31" t="str">
        <f t="shared" si="53"/>
        <v xml:space="preserve"> </v>
      </c>
      <c r="AL94" s="31" t="str">
        <f t="shared" si="54"/>
        <v xml:space="preserve"> </v>
      </c>
      <c r="AM94" s="31">
        <f t="shared" si="55"/>
        <v>1.44</v>
      </c>
      <c r="AN94" s="32">
        <f t="shared" si="42"/>
        <v>37.44</v>
      </c>
      <c r="AO94" s="33"/>
      <c r="AP94" s="33"/>
      <c r="AQ94" s="33"/>
      <c r="AR94" s="33"/>
      <c r="AS94" s="33"/>
      <c r="AT94" s="33"/>
      <c r="AU94" s="33"/>
    </row>
    <row r="95" spans="1:47" s="34" customFormat="1" ht="66.75" customHeight="1">
      <c r="A95" s="22" t="s">
        <v>146</v>
      </c>
      <c r="B95" s="23">
        <v>5</v>
      </c>
      <c r="C95" s="35">
        <v>27</v>
      </c>
      <c r="D95" s="38" t="s">
        <v>150</v>
      </c>
      <c r="E95" s="37">
        <v>90</v>
      </c>
      <c r="F95" s="26">
        <v>36</v>
      </c>
      <c r="G95" s="26"/>
      <c r="H95" s="27">
        <v>18</v>
      </c>
      <c r="I95" s="27"/>
      <c r="J95" s="27">
        <v>1</v>
      </c>
      <c r="K95" s="27"/>
      <c r="L95" s="27">
        <v>1</v>
      </c>
      <c r="M95" s="27"/>
      <c r="N95" s="27"/>
      <c r="O95" s="27"/>
      <c r="P95" s="27"/>
      <c r="Q95" s="27"/>
      <c r="R95" s="27">
        <v>2</v>
      </c>
      <c r="S95" s="27">
        <v>1</v>
      </c>
      <c r="T95" s="27">
        <v>1</v>
      </c>
      <c r="U95" s="27"/>
      <c r="V95" s="27">
        <v>10</v>
      </c>
      <c r="W95" s="27"/>
      <c r="X95" s="27"/>
      <c r="Y95" s="27"/>
      <c r="Z95" s="28">
        <v>1</v>
      </c>
      <c r="AA95" s="29">
        <f t="shared" si="43"/>
        <v>36</v>
      </c>
      <c r="AB95" s="30" t="str">
        <f t="shared" si="44"/>
        <v xml:space="preserve">    </v>
      </c>
      <c r="AC95" s="30">
        <f t="shared" si="45"/>
        <v>18</v>
      </c>
      <c r="AD95" s="30" t="str">
        <f t="shared" si="46"/>
        <v xml:space="preserve"> </v>
      </c>
      <c r="AE95" s="31">
        <f t="shared" si="47"/>
        <v>3.3000000000000003</v>
      </c>
      <c r="AF95" s="31" t="str">
        <f t="shared" si="48"/>
        <v xml:space="preserve"> </v>
      </c>
      <c r="AG95" s="31">
        <f t="shared" si="49"/>
        <v>2.5</v>
      </c>
      <c r="AH95" s="31" t="str">
        <f t="shared" si="50"/>
        <v xml:space="preserve"> </v>
      </c>
      <c r="AI95" s="31" t="str">
        <f t="shared" si="51"/>
        <v xml:space="preserve"> </v>
      </c>
      <c r="AJ95" s="31" t="str">
        <f t="shared" si="52"/>
        <v xml:space="preserve"> </v>
      </c>
      <c r="AK95" s="31" t="str">
        <f t="shared" si="53"/>
        <v xml:space="preserve"> </v>
      </c>
      <c r="AL95" s="31" t="str">
        <f t="shared" si="54"/>
        <v xml:space="preserve"> </v>
      </c>
      <c r="AM95" s="31">
        <f t="shared" si="55"/>
        <v>6.16</v>
      </c>
      <c r="AN95" s="32">
        <f t="shared" si="42"/>
        <v>65.959999999999994</v>
      </c>
      <c r="AO95" s="33"/>
      <c r="AP95" s="33"/>
      <c r="AQ95" s="33"/>
      <c r="AR95" s="33"/>
      <c r="AS95" s="33"/>
      <c r="AT95" s="33"/>
      <c r="AU95" s="33"/>
    </row>
    <row r="96" spans="1:47" s="34" customFormat="1" ht="66.75" customHeight="1">
      <c r="A96" s="22" t="s">
        <v>146</v>
      </c>
      <c r="B96" s="23">
        <v>6</v>
      </c>
      <c r="C96" s="35">
        <v>32</v>
      </c>
      <c r="D96" s="38" t="s">
        <v>151</v>
      </c>
      <c r="E96" s="37">
        <v>90</v>
      </c>
      <c r="F96" s="26">
        <v>2</v>
      </c>
      <c r="G96" s="26">
        <v>2</v>
      </c>
      <c r="H96" s="27"/>
      <c r="I96" s="27">
        <v>50</v>
      </c>
      <c r="J96" s="27">
        <v>1</v>
      </c>
      <c r="K96" s="27"/>
      <c r="L96" s="27">
        <v>1</v>
      </c>
      <c r="M96" s="27"/>
      <c r="N96" s="27"/>
      <c r="O96" s="27"/>
      <c r="P96" s="27"/>
      <c r="Q96" s="27"/>
      <c r="R96" s="27">
        <v>1</v>
      </c>
      <c r="S96" s="27">
        <v>1</v>
      </c>
      <c r="T96" s="27">
        <v>1</v>
      </c>
      <c r="U96" s="27"/>
      <c r="V96" s="27">
        <v>1</v>
      </c>
      <c r="W96" s="27">
        <v>1</v>
      </c>
      <c r="X96" s="27"/>
      <c r="Y96" s="27"/>
      <c r="Z96" s="28">
        <v>1</v>
      </c>
      <c r="AA96" s="29">
        <f t="shared" si="43"/>
        <v>2</v>
      </c>
      <c r="AB96" s="30">
        <f t="shared" si="44"/>
        <v>2</v>
      </c>
      <c r="AC96" s="30" t="str">
        <f t="shared" si="45"/>
        <v xml:space="preserve"> </v>
      </c>
      <c r="AD96" s="30">
        <f t="shared" si="46"/>
        <v>12.5</v>
      </c>
      <c r="AE96" s="31">
        <f t="shared" si="47"/>
        <v>0.33</v>
      </c>
      <c r="AF96" s="31" t="str">
        <f t="shared" si="48"/>
        <v xml:space="preserve"> </v>
      </c>
      <c r="AG96" s="31">
        <f t="shared" si="49"/>
        <v>0.25</v>
      </c>
      <c r="AH96" s="31" t="str">
        <f t="shared" si="50"/>
        <v xml:space="preserve"> </v>
      </c>
      <c r="AI96" s="31" t="str">
        <f t="shared" si="51"/>
        <v xml:space="preserve"> </v>
      </c>
      <c r="AJ96" s="31" t="str">
        <f t="shared" si="52"/>
        <v xml:space="preserve"> </v>
      </c>
      <c r="AK96" s="31" t="str">
        <f t="shared" si="53"/>
        <v xml:space="preserve"> </v>
      </c>
      <c r="AL96" s="31" t="str">
        <f t="shared" si="54"/>
        <v xml:space="preserve"> </v>
      </c>
      <c r="AM96" s="31">
        <f t="shared" si="55"/>
        <v>2.2160000000000002</v>
      </c>
      <c r="AN96" s="32">
        <f t="shared" si="42"/>
        <v>19.295999999999999</v>
      </c>
      <c r="AO96" s="33"/>
      <c r="AP96" s="33"/>
      <c r="AQ96" s="33"/>
      <c r="AR96" s="33"/>
      <c r="AS96" s="33"/>
      <c r="AT96" s="33"/>
      <c r="AU96" s="33"/>
    </row>
    <row r="97" spans="1:47" s="34" customFormat="1" ht="66.75" customHeight="1">
      <c r="A97" s="22" t="s">
        <v>146</v>
      </c>
      <c r="B97" s="23">
        <v>8</v>
      </c>
      <c r="C97" s="24">
        <v>32</v>
      </c>
      <c r="D97" s="41" t="s">
        <v>152</v>
      </c>
      <c r="E97" s="26">
        <v>60</v>
      </c>
      <c r="F97" s="26">
        <v>6</v>
      </c>
      <c r="G97" s="26">
        <v>6</v>
      </c>
      <c r="H97" s="27"/>
      <c r="I97" s="27">
        <v>24</v>
      </c>
      <c r="J97" s="27">
        <v>1</v>
      </c>
      <c r="K97" s="27"/>
      <c r="L97" s="27"/>
      <c r="M97" s="27"/>
      <c r="N97" s="27"/>
      <c r="O97" s="27"/>
      <c r="P97" s="27"/>
      <c r="Q97" s="27"/>
      <c r="R97" s="27">
        <v>1</v>
      </c>
      <c r="S97" s="27">
        <v>1</v>
      </c>
      <c r="T97" s="27">
        <v>1</v>
      </c>
      <c r="U97" s="27"/>
      <c r="V97" s="27">
        <v>1</v>
      </c>
      <c r="W97" s="27"/>
      <c r="X97" s="27"/>
      <c r="Y97" s="27"/>
      <c r="Z97" s="28">
        <v>1</v>
      </c>
      <c r="AA97" s="29">
        <f t="shared" si="43"/>
        <v>6</v>
      </c>
      <c r="AB97" s="30">
        <f t="shared" si="44"/>
        <v>6</v>
      </c>
      <c r="AC97" s="30" t="str">
        <f t="shared" si="45"/>
        <v xml:space="preserve"> </v>
      </c>
      <c r="AD97" s="30">
        <f t="shared" si="46"/>
        <v>6</v>
      </c>
      <c r="AE97" s="31">
        <f t="shared" si="47"/>
        <v>0.33</v>
      </c>
      <c r="AF97" s="31" t="str">
        <f t="shared" si="48"/>
        <v xml:space="preserve"> </v>
      </c>
      <c r="AG97" s="31" t="str">
        <f t="shared" si="49"/>
        <v xml:space="preserve">     </v>
      </c>
      <c r="AH97" s="31" t="str">
        <f t="shared" si="50"/>
        <v xml:space="preserve"> </v>
      </c>
      <c r="AI97" s="31" t="str">
        <f t="shared" si="51"/>
        <v xml:space="preserve"> </v>
      </c>
      <c r="AJ97" s="31" t="str">
        <f t="shared" si="52"/>
        <v xml:space="preserve"> </v>
      </c>
      <c r="AK97" s="31" t="str">
        <f t="shared" si="53"/>
        <v xml:space="preserve"> </v>
      </c>
      <c r="AL97" s="31" t="str">
        <f t="shared" si="54"/>
        <v xml:space="preserve"> </v>
      </c>
      <c r="AM97" s="31">
        <f t="shared" si="55"/>
        <v>2.1440000000000001</v>
      </c>
      <c r="AN97" s="32">
        <f t="shared" si="42"/>
        <v>20.473999999999997</v>
      </c>
      <c r="AO97" s="33"/>
      <c r="AP97" s="33"/>
      <c r="AQ97" s="33"/>
      <c r="AR97" s="33"/>
      <c r="AS97" s="33"/>
      <c r="AT97" s="33"/>
      <c r="AU97" s="33"/>
    </row>
    <row r="98" spans="1:47" ht="65.25" customHeight="1">
      <c r="B98" s="51"/>
      <c r="C98" s="390" t="s">
        <v>5</v>
      </c>
      <c r="D98" s="391"/>
      <c r="E98" s="391"/>
      <c r="F98" s="391"/>
      <c r="G98" s="391"/>
      <c r="H98" s="391"/>
      <c r="I98" s="391"/>
      <c r="J98" s="391"/>
      <c r="K98" s="391"/>
      <c r="L98" s="391"/>
      <c r="M98" s="391"/>
      <c r="N98" s="391"/>
      <c r="O98" s="391"/>
      <c r="P98" s="391"/>
      <c r="Q98" s="391"/>
      <c r="R98" s="391"/>
      <c r="S98" s="391"/>
      <c r="T98" s="391"/>
      <c r="U98" s="391"/>
      <c r="V98" s="391"/>
      <c r="W98" s="391"/>
      <c r="X98" s="391"/>
      <c r="Y98" s="391"/>
      <c r="Z98" s="392"/>
      <c r="AA98" s="52">
        <f t="shared" ref="AA98:AN98" si="56">SUM(AA13:AA97)</f>
        <v>1565</v>
      </c>
      <c r="AB98" s="52">
        <f t="shared" si="56"/>
        <v>574</v>
      </c>
      <c r="AC98" s="52">
        <f t="shared" si="56"/>
        <v>1680</v>
      </c>
      <c r="AD98" s="52">
        <f t="shared" si="56"/>
        <v>90</v>
      </c>
      <c r="AE98" s="52">
        <f t="shared" si="56"/>
        <v>154.77000000000004</v>
      </c>
      <c r="AF98" s="52">
        <f t="shared" si="56"/>
        <v>112</v>
      </c>
      <c r="AG98" s="52">
        <f t="shared" si="56"/>
        <v>218.75</v>
      </c>
      <c r="AH98" s="52">
        <f t="shared" si="56"/>
        <v>174</v>
      </c>
      <c r="AI98" s="52">
        <f t="shared" si="56"/>
        <v>229</v>
      </c>
      <c r="AJ98" s="52">
        <f t="shared" si="56"/>
        <v>210.5</v>
      </c>
      <c r="AK98" s="52">
        <f t="shared" si="56"/>
        <v>0</v>
      </c>
      <c r="AL98" s="52">
        <f t="shared" si="56"/>
        <v>19.25</v>
      </c>
      <c r="AM98" s="52">
        <f t="shared" si="56"/>
        <v>356.86000000000007</v>
      </c>
      <c r="AN98" s="53">
        <f t="shared" si="56"/>
        <v>5384.1299999999992</v>
      </c>
      <c r="AO98" s="7"/>
    </row>
    <row r="99" spans="1:47" ht="32.25" customHeight="1" thickBo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6">
        <v>1565</v>
      </c>
      <c r="AB99" s="56">
        <v>574</v>
      </c>
      <c r="AC99" s="57">
        <v>1680</v>
      </c>
      <c r="AD99" s="57">
        <v>90</v>
      </c>
      <c r="AE99" s="57">
        <v>167.96999999999997</v>
      </c>
      <c r="AF99" s="57">
        <v>112</v>
      </c>
      <c r="AG99" s="57">
        <v>238</v>
      </c>
      <c r="AH99" s="57">
        <v>171</v>
      </c>
      <c r="AI99" s="57">
        <v>283</v>
      </c>
      <c r="AJ99" s="57">
        <v>239.5</v>
      </c>
      <c r="AK99" s="57">
        <v>0</v>
      </c>
      <c r="AL99" s="57">
        <v>21.25</v>
      </c>
      <c r="AM99" s="57">
        <v>377.38000000000005</v>
      </c>
      <c r="AN99" s="58"/>
      <c r="AO99" s="58"/>
      <c r="AP99" s="59"/>
      <c r="AQ99" s="60"/>
      <c r="AR99" s="7"/>
    </row>
    <row r="100" spans="1:47" ht="42" customHeight="1" thickBot="1">
      <c r="A100" s="61" t="s">
        <v>153</v>
      </c>
      <c r="B100" s="21"/>
      <c r="C100" s="62"/>
      <c r="D100" s="63" t="s">
        <v>154</v>
      </c>
      <c r="E100" s="62"/>
      <c r="F100" s="62"/>
      <c r="G100" s="62"/>
      <c r="H100" s="62"/>
      <c r="I100" s="385" t="s">
        <v>155</v>
      </c>
      <c r="J100" s="386"/>
      <c r="K100" s="383" t="s">
        <v>156</v>
      </c>
      <c r="L100" s="387"/>
      <c r="M100" s="387"/>
      <c r="N100" s="387"/>
      <c r="O100" s="387"/>
      <c r="P100" s="384"/>
      <c r="Q100" s="383" t="s">
        <v>157</v>
      </c>
      <c r="R100" s="387"/>
      <c r="S100" s="384"/>
      <c r="T100" s="383" t="s">
        <v>158</v>
      </c>
      <c r="U100" s="387"/>
      <c r="V100" s="384"/>
      <c r="W100" s="383" t="s">
        <v>159</v>
      </c>
      <c r="X100" s="387"/>
      <c r="Y100" s="384"/>
      <c r="Z100" s="388" t="s">
        <v>160</v>
      </c>
      <c r="AA100" s="389"/>
      <c r="AB100" s="389"/>
      <c r="AC100" s="383" t="s">
        <v>161</v>
      </c>
      <c r="AD100" s="384"/>
      <c r="AE100" s="2"/>
      <c r="AF100" s="2"/>
      <c r="AG100" s="2"/>
      <c r="AH100" s="2"/>
      <c r="AI100" s="2"/>
      <c r="AJ100" s="2"/>
    </row>
    <row r="101" spans="1:47" ht="125.4" thickBot="1">
      <c r="A101" s="34"/>
      <c r="B101" s="33"/>
      <c r="C101" s="34"/>
      <c r="D101" s="34"/>
      <c r="E101" s="34"/>
      <c r="F101" s="34"/>
      <c r="G101" s="34"/>
      <c r="H101" s="34"/>
      <c r="I101" s="64" t="s">
        <v>162</v>
      </c>
      <c r="J101" s="65" t="s">
        <v>163</v>
      </c>
      <c r="K101" s="66"/>
      <c r="L101" s="67"/>
      <c r="M101" s="68" t="s">
        <v>164</v>
      </c>
      <c r="N101" s="68" t="s">
        <v>165</v>
      </c>
      <c r="O101" s="69" t="s">
        <v>166</v>
      </c>
      <c r="P101" s="70" t="s">
        <v>167</v>
      </c>
      <c r="Q101" s="71" t="s">
        <v>168</v>
      </c>
      <c r="R101" s="72" t="s">
        <v>169</v>
      </c>
      <c r="S101" s="73" t="s">
        <v>170</v>
      </c>
      <c r="T101" s="71" t="s">
        <v>168</v>
      </c>
      <c r="U101" s="72" t="s">
        <v>169</v>
      </c>
      <c r="V101" s="73" t="s">
        <v>170</v>
      </c>
      <c r="W101" s="71" t="s">
        <v>168</v>
      </c>
      <c r="X101" s="72" t="s">
        <v>169</v>
      </c>
      <c r="Y101" s="73" t="s">
        <v>170</v>
      </c>
      <c r="Z101" s="74" t="s">
        <v>171</v>
      </c>
      <c r="AA101" s="74" t="s">
        <v>172</v>
      </c>
      <c r="AB101" s="74" t="s">
        <v>173</v>
      </c>
      <c r="AC101" s="75" t="s">
        <v>174</v>
      </c>
      <c r="AD101" s="76" t="s">
        <v>175</v>
      </c>
      <c r="AE101" s="2" t="s">
        <v>176</v>
      </c>
      <c r="AF101" s="2"/>
      <c r="AG101" s="2"/>
      <c r="AH101" s="2"/>
      <c r="AI101" s="2"/>
      <c r="AJ101" s="2"/>
      <c r="AK101" s="2"/>
    </row>
    <row r="102" spans="1:47" ht="30" customHeight="1" thickBot="1">
      <c r="A102" s="34"/>
      <c r="B102" s="34"/>
      <c r="C102" s="34" t="s">
        <v>177</v>
      </c>
      <c r="D102" s="34"/>
      <c r="E102" s="34"/>
      <c r="F102" s="34"/>
      <c r="G102" s="34"/>
      <c r="H102" s="34"/>
      <c r="I102" s="77">
        <v>10</v>
      </c>
      <c r="J102" s="77">
        <v>1</v>
      </c>
      <c r="K102" s="78"/>
      <c r="L102" s="78"/>
      <c r="M102" s="78">
        <v>7</v>
      </c>
      <c r="N102" s="78">
        <v>20</v>
      </c>
      <c r="O102" s="79">
        <v>1</v>
      </c>
      <c r="P102" s="80">
        <v>1</v>
      </c>
      <c r="Q102" s="78">
        <v>20</v>
      </c>
      <c r="R102" s="78">
        <v>7</v>
      </c>
      <c r="S102" s="78">
        <v>1</v>
      </c>
      <c r="T102" s="78"/>
      <c r="U102" s="78"/>
      <c r="V102" s="78"/>
      <c r="W102" s="78">
        <v>20</v>
      </c>
      <c r="X102" s="78">
        <v>7</v>
      </c>
      <c r="Y102" s="78">
        <v>1</v>
      </c>
      <c r="Z102" s="78">
        <v>9</v>
      </c>
      <c r="AA102" s="78">
        <v>1</v>
      </c>
      <c r="AB102" s="78">
        <v>1</v>
      </c>
      <c r="AC102" s="77">
        <v>3</v>
      </c>
      <c r="AD102" s="81"/>
      <c r="AF102" s="142" t="s">
        <v>178</v>
      </c>
    </row>
    <row r="103" spans="1:47" ht="30" customHeight="1" thickBot="1">
      <c r="A103" s="34"/>
      <c r="B103" s="34" t="s">
        <v>179</v>
      </c>
      <c r="C103" s="34"/>
      <c r="D103" s="34"/>
      <c r="E103" s="82" t="s">
        <v>180</v>
      </c>
      <c r="F103" s="143"/>
      <c r="G103" s="144"/>
      <c r="H103" s="376">
        <f>SUM(I103:AD103)</f>
        <v>1089.4000000000001</v>
      </c>
      <c r="I103" s="377">
        <f>2*I102*0.2*60*1/15</f>
        <v>16</v>
      </c>
      <c r="J103" s="377">
        <f>J102*0.2*105*1/15</f>
        <v>1.4</v>
      </c>
      <c r="K103" s="378"/>
      <c r="L103" s="378"/>
      <c r="M103" s="378">
        <f>1*8*M102</f>
        <v>56</v>
      </c>
      <c r="N103" s="378">
        <f>5*N102</f>
        <v>100</v>
      </c>
      <c r="O103" s="378">
        <f>5*O102</f>
        <v>5</v>
      </c>
      <c r="P103" s="379">
        <f>1*2*P102</f>
        <v>2</v>
      </c>
      <c r="Q103" s="378">
        <f>21*Q102</f>
        <v>420</v>
      </c>
      <c r="R103" s="378">
        <f>34*R102</f>
        <v>238</v>
      </c>
      <c r="S103" s="378">
        <f>34*S102</f>
        <v>34</v>
      </c>
      <c r="T103" s="378">
        <v>0</v>
      </c>
      <c r="U103" s="378">
        <v>0</v>
      </c>
      <c r="V103" s="378">
        <v>0</v>
      </c>
      <c r="W103" s="378">
        <f>0.5*4*W102</f>
        <v>40</v>
      </c>
      <c r="X103" s="378">
        <f>0.5*4*X102</f>
        <v>14</v>
      </c>
      <c r="Y103" s="378">
        <f>0.5*4*Y102</f>
        <v>2</v>
      </c>
      <c r="Z103" s="378">
        <f>0.25*4*Z102</f>
        <v>9</v>
      </c>
      <c r="AA103" s="378">
        <f>0.25*4*AA102</f>
        <v>1</v>
      </c>
      <c r="AB103" s="378">
        <f>0.25*4*AB102</f>
        <v>1</v>
      </c>
      <c r="AC103" s="378">
        <f>50*AC102</f>
        <v>150</v>
      </c>
      <c r="AD103" s="380">
        <f>25*AD102</f>
        <v>0</v>
      </c>
    </row>
    <row r="104" spans="1:47" ht="30" customHeight="1" thickBot="1">
      <c r="A104" s="83" t="s">
        <v>181</v>
      </c>
      <c r="B104" s="34"/>
      <c r="C104" s="34" t="s">
        <v>182</v>
      </c>
      <c r="D104" s="84" t="s">
        <v>183</v>
      </c>
      <c r="E104" s="85"/>
      <c r="F104" s="86" t="s">
        <v>184</v>
      </c>
      <c r="G104" s="87" t="s">
        <v>185</v>
      </c>
      <c r="H104" s="88" t="s">
        <v>186</v>
      </c>
      <c r="I104" s="89">
        <f>I102-SUM(I105:I121)</f>
        <v>0</v>
      </c>
      <c r="J104" s="89">
        <f>J102-SUM(J105:J121)</f>
        <v>0</v>
      </c>
      <c r="K104" s="90"/>
      <c r="L104" s="90"/>
      <c r="M104" s="89">
        <f t="shared" ref="M104:V104" si="57">M102-SUM(M105:M121)</f>
        <v>0</v>
      </c>
      <c r="N104" s="89">
        <f t="shared" si="57"/>
        <v>0</v>
      </c>
      <c r="O104" s="89">
        <f t="shared" si="57"/>
        <v>0</v>
      </c>
      <c r="P104" s="89">
        <f t="shared" si="57"/>
        <v>0</v>
      </c>
      <c r="Q104" s="89">
        <f t="shared" si="57"/>
        <v>0</v>
      </c>
      <c r="R104" s="89">
        <f t="shared" si="57"/>
        <v>0</v>
      </c>
      <c r="S104" s="89">
        <f t="shared" si="57"/>
        <v>0</v>
      </c>
      <c r="T104" s="89">
        <f t="shared" si="57"/>
        <v>0</v>
      </c>
      <c r="U104" s="89">
        <f t="shared" si="57"/>
        <v>0</v>
      </c>
      <c r="V104" s="89">
        <f t="shared" si="57"/>
        <v>0</v>
      </c>
      <c r="W104" s="90"/>
      <c r="X104" s="90"/>
      <c r="Y104" s="90"/>
      <c r="Z104" s="91"/>
      <c r="AA104" s="92"/>
      <c r="AB104" s="93"/>
      <c r="AC104" s="89">
        <f>AC102-SUM(AC105:AC121)</f>
        <v>0</v>
      </c>
      <c r="AD104" s="94"/>
      <c r="AE104" s="95"/>
    </row>
    <row r="105" spans="1:47" ht="30" customHeight="1" thickBot="1">
      <c r="A105" s="61">
        <v>1</v>
      </c>
      <c r="B105" s="96" t="s">
        <v>68</v>
      </c>
      <c r="C105" s="97">
        <f>SUM(AN13:AN20)</f>
        <v>410.48599999999999</v>
      </c>
      <c r="D105" s="145">
        <f t="shared" ref="D105:D121" si="58">C105+H105</f>
        <v>552.98599999999999</v>
      </c>
      <c r="E105" s="111">
        <f>D105-F105</f>
        <v>2.98599999999999</v>
      </c>
      <c r="F105" s="98">
        <f>550*A105</f>
        <v>550</v>
      </c>
      <c r="G105" s="99">
        <f t="shared" ref="G105:G121" si="59">600*A105</f>
        <v>600</v>
      </c>
      <c r="H105" s="100">
        <f>I105*0.4*60*1/15+J105*$J$103/$J$102+M105*8+N105*5+O105*5+2*P105+Q105*21+R105*34+S105*34+T105*2+U105*4+V105*4+W105*0.5+X105*0.5+Y105*0.5+AC105*50+AD105*25+Z105/4+AA105/4+AB105/4</f>
        <v>142.5</v>
      </c>
      <c r="I105" s="101"/>
      <c r="J105" s="102"/>
      <c r="K105" s="101"/>
      <c r="L105" s="103"/>
      <c r="M105" s="104"/>
      <c r="N105" s="104">
        <v>5</v>
      </c>
      <c r="O105" s="102"/>
      <c r="P105" s="102"/>
      <c r="Q105" s="101">
        <v>5</v>
      </c>
      <c r="R105" s="104"/>
      <c r="S105" s="105"/>
      <c r="T105" s="103"/>
      <c r="U105" s="104"/>
      <c r="V105" s="102"/>
      <c r="W105" s="101">
        <v>20</v>
      </c>
      <c r="X105" s="104"/>
      <c r="Y105" s="105"/>
      <c r="Z105" s="106">
        <v>9</v>
      </c>
      <c r="AA105" s="90">
        <v>1</v>
      </c>
      <c r="AB105" s="107"/>
      <c r="AC105" s="103"/>
      <c r="AD105" s="108"/>
      <c r="AE105" s="109"/>
    </row>
    <row r="106" spans="1:47" ht="30" customHeight="1" thickBot="1">
      <c r="A106" s="61">
        <v>1</v>
      </c>
      <c r="B106" s="110" t="s">
        <v>80</v>
      </c>
      <c r="C106" s="97">
        <f>SUM(AN21:AN25)</f>
        <v>466.65199999999999</v>
      </c>
      <c r="D106" s="120">
        <f t="shared" si="58"/>
        <v>466.65199999999999</v>
      </c>
      <c r="E106" s="111">
        <f>D106-F106</f>
        <v>16.651999999999987</v>
      </c>
      <c r="F106" s="98">
        <f>450*A106</f>
        <v>450</v>
      </c>
      <c r="G106" s="89">
        <f t="shared" si="59"/>
        <v>600</v>
      </c>
      <c r="H106" s="112">
        <f>I106*0.4*60*1/15+J106*$J$103/$J$102+M106*8+N106*5+O106*5+2*P106+Q106*21+R106*34+S106*34+T106*2+U106*4+V106*4+W106*0.5+X106*0.5+Y106*0.5+AC106*50+AD106*25</f>
        <v>0</v>
      </c>
      <c r="I106" s="106"/>
      <c r="J106" s="113"/>
      <c r="K106" s="106"/>
      <c r="L106" s="114"/>
      <c r="M106" s="90"/>
      <c r="N106" s="90"/>
      <c r="O106" s="113"/>
      <c r="P106" s="115"/>
      <c r="Q106" s="106"/>
      <c r="R106" s="90"/>
      <c r="S106" s="107"/>
      <c r="T106" s="114"/>
      <c r="U106" s="90"/>
      <c r="V106" s="113"/>
      <c r="W106" s="106"/>
      <c r="X106" s="90"/>
      <c r="Y106" s="107"/>
      <c r="Z106" s="106"/>
      <c r="AA106" s="90"/>
      <c r="AB106" s="107"/>
      <c r="AC106" s="114"/>
      <c r="AD106" s="116"/>
      <c r="AE106" s="109"/>
    </row>
    <row r="107" spans="1:47" ht="30" customHeight="1">
      <c r="A107" s="61">
        <v>0.69</v>
      </c>
      <c r="B107" s="110" t="s">
        <v>86</v>
      </c>
      <c r="C107" s="97">
        <f>SUM(AN26:AN30)</f>
        <v>405.14799999999997</v>
      </c>
      <c r="D107" s="120">
        <f t="shared" si="58"/>
        <v>405.14799999999997</v>
      </c>
      <c r="E107" s="111">
        <f>D107-F107</f>
        <v>25.648000000000025</v>
      </c>
      <c r="F107" s="97">
        <f>550*A107</f>
        <v>379.49999999999994</v>
      </c>
      <c r="G107" s="89">
        <f t="shared" si="59"/>
        <v>413.99999999999994</v>
      </c>
      <c r="H107" s="112">
        <f>I107*0.4*60*1/15+J107*$J$103/$J$102+M107*8+N107*5+O107*5+2*P107+Q107*21+R107*34+S107*34+T107*2+U107*4+V107*4+W107*0.5+X107*0.5+Y107*0.5+AC107*50+AD107*25</f>
        <v>0</v>
      </c>
      <c r="I107" s="106"/>
      <c r="J107" s="113"/>
      <c r="K107" s="106"/>
      <c r="L107" s="114"/>
      <c r="M107" s="90"/>
      <c r="N107" s="90"/>
      <c r="O107" s="113"/>
      <c r="P107" s="113"/>
      <c r="Q107" s="106"/>
      <c r="R107" s="90"/>
      <c r="S107" s="107"/>
      <c r="T107" s="114"/>
      <c r="U107" s="90"/>
      <c r="V107" s="113"/>
      <c r="W107" s="106"/>
      <c r="X107" s="90"/>
      <c r="Y107" s="107"/>
      <c r="Z107" s="106"/>
      <c r="AA107" s="90"/>
      <c r="AB107" s="107"/>
      <c r="AC107" s="114"/>
      <c r="AD107" s="116"/>
      <c r="AE107" s="109" t="s">
        <v>187</v>
      </c>
    </row>
    <row r="108" spans="1:47" ht="30" customHeight="1">
      <c r="A108" s="117">
        <v>0.25</v>
      </c>
      <c r="B108" s="110" t="s">
        <v>95</v>
      </c>
      <c r="C108" s="97">
        <f>SUM(AN31:AN32)</f>
        <v>113.78400000000001</v>
      </c>
      <c r="D108" s="120">
        <f t="shared" si="58"/>
        <v>139.78399999999999</v>
      </c>
      <c r="E108" s="111">
        <f t="shared" ref="E108:E121" si="60">D108-F108</f>
        <v>2.2839999999999918</v>
      </c>
      <c r="F108" s="97">
        <f>550*A108</f>
        <v>137.5</v>
      </c>
      <c r="G108" s="89">
        <f t="shared" si="59"/>
        <v>150</v>
      </c>
      <c r="H108" s="112">
        <f>I108*0.4*60*1/15+J108*$J$103/$J$102+M108*8+N108*5+O108*5+2*P108+Q108*21+R108*34+S108*34+T108*2+U108*4+V108*4+W108*0.5+X108*0.5+Y108*0.5+AC108*50+AD108*25</f>
        <v>26</v>
      </c>
      <c r="I108" s="106"/>
      <c r="J108" s="113"/>
      <c r="K108" s="106"/>
      <c r="L108" s="114"/>
      <c r="M108" s="90"/>
      <c r="N108" s="90">
        <v>1</v>
      </c>
      <c r="O108" s="113"/>
      <c r="P108" s="113"/>
      <c r="Q108" s="106">
        <v>1</v>
      </c>
      <c r="R108" s="90"/>
      <c r="S108" s="107"/>
      <c r="T108" s="114"/>
      <c r="U108" s="90"/>
      <c r="V108" s="113"/>
      <c r="W108" s="106"/>
      <c r="X108" s="90"/>
      <c r="Y108" s="107"/>
      <c r="Z108" s="106"/>
      <c r="AA108" s="90"/>
      <c r="AB108" s="107"/>
      <c r="AC108" s="114"/>
      <c r="AD108" s="116"/>
      <c r="AE108" s="109" t="s">
        <v>188</v>
      </c>
    </row>
    <row r="109" spans="1:47" ht="30" customHeight="1">
      <c r="A109" s="61">
        <v>1</v>
      </c>
      <c r="B109" s="110" t="s">
        <v>189</v>
      </c>
      <c r="C109" s="97">
        <f>SUM(AN33:AN37)</f>
        <v>316.50599999999997</v>
      </c>
      <c r="D109" s="120">
        <f t="shared" si="58"/>
        <v>478.35599999999999</v>
      </c>
      <c r="E109" s="111">
        <f t="shared" si="60"/>
        <v>28.355999999999995</v>
      </c>
      <c r="F109" s="97">
        <f>450*A109</f>
        <v>450</v>
      </c>
      <c r="G109" s="89">
        <f t="shared" si="59"/>
        <v>600</v>
      </c>
      <c r="H109" s="112">
        <f>I109*0.4*60*1/15+J109*$J$103/$J$102+M109*8+N109*5+O109*5+2*P109+Q109*21+R109*34+S109*34+T109*2+U109*4+V109*4+W109*0.5+X109*0.5+Y109*0.5+AC109*50+AD109*25+Z109/4+AA109/4+AB109/4</f>
        <v>161.85</v>
      </c>
      <c r="I109" s="106">
        <v>1</v>
      </c>
      <c r="J109" s="113"/>
      <c r="K109" s="106"/>
      <c r="L109" s="114"/>
      <c r="M109" s="90">
        <v>1</v>
      </c>
      <c r="N109" s="90">
        <v>2</v>
      </c>
      <c r="O109" s="113"/>
      <c r="P109" s="113">
        <v>1</v>
      </c>
      <c r="Q109" s="106">
        <v>2</v>
      </c>
      <c r="R109" s="90">
        <v>1</v>
      </c>
      <c r="S109" s="107"/>
      <c r="T109" s="114"/>
      <c r="U109" s="90"/>
      <c r="V109" s="113"/>
      <c r="W109" s="106">
        <v>20</v>
      </c>
      <c r="X109" s="90">
        <v>7</v>
      </c>
      <c r="Y109" s="107">
        <v>1</v>
      </c>
      <c r="Z109" s="106"/>
      <c r="AA109" s="90"/>
      <c r="AB109" s="107">
        <v>1</v>
      </c>
      <c r="AC109" s="114">
        <v>1</v>
      </c>
      <c r="AD109" s="116"/>
      <c r="AE109" s="109"/>
    </row>
    <row r="110" spans="1:47" ht="30" customHeight="1">
      <c r="A110" s="61">
        <v>0.82</v>
      </c>
      <c r="B110" s="110" t="s">
        <v>102</v>
      </c>
      <c r="C110" s="97">
        <f>SUM(AN38:AN42)</f>
        <v>411.85199999999998</v>
      </c>
      <c r="D110" s="120">
        <f t="shared" si="58"/>
        <v>489.85199999999998</v>
      </c>
      <c r="E110" s="111">
        <f t="shared" si="60"/>
        <v>38.851999999999975</v>
      </c>
      <c r="F110" s="97">
        <f>550*A110</f>
        <v>451</v>
      </c>
      <c r="G110" s="89">
        <f t="shared" si="59"/>
        <v>491.99999999999994</v>
      </c>
      <c r="H110" s="112">
        <f>I110*0.4*60*1/15+J110*$J$103/$J$102+M110*8+N110*5+O110*5+2*P110+Q110*21+R110*34+S110*34+T110*2+U110*4+V110*4+W110*0.5+X110*0.5+Y110*0.5+AC110*50+AD110*25</f>
        <v>78</v>
      </c>
      <c r="I110" s="106"/>
      <c r="J110" s="113"/>
      <c r="K110" s="106"/>
      <c r="L110" s="114"/>
      <c r="M110" s="90"/>
      <c r="N110" s="90">
        <v>3</v>
      </c>
      <c r="O110" s="113"/>
      <c r="P110" s="113"/>
      <c r="Q110" s="106">
        <v>3</v>
      </c>
      <c r="R110" s="90"/>
      <c r="S110" s="107"/>
      <c r="T110" s="114"/>
      <c r="U110" s="90"/>
      <c r="V110" s="113"/>
      <c r="W110" s="106"/>
      <c r="X110" s="90"/>
      <c r="Y110" s="107"/>
      <c r="Z110" s="106"/>
      <c r="AA110" s="90"/>
      <c r="AB110" s="107"/>
      <c r="AC110" s="114"/>
      <c r="AD110" s="116"/>
      <c r="AE110" s="109"/>
    </row>
    <row r="111" spans="1:47" ht="30" customHeight="1">
      <c r="A111" s="61">
        <v>0.46</v>
      </c>
      <c r="B111" s="96" t="s">
        <v>109</v>
      </c>
      <c r="C111" s="97">
        <f>SUM(AN43:AN46)</f>
        <v>270.44400000000002</v>
      </c>
      <c r="D111" s="120">
        <f t="shared" si="58"/>
        <v>274.54400000000004</v>
      </c>
      <c r="E111" s="111">
        <f t="shared" si="60"/>
        <v>67.54400000000004</v>
      </c>
      <c r="F111" s="97">
        <f>450*A111</f>
        <v>207</v>
      </c>
      <c r="G111" s="89">
        <f t="shared" si="59"/>
        <v>276</v>
      </c>
      <c r="H111" s="112">
        <f>I111*0.4*60*1/15+J111*$J$103/$J$102+M111*8+N111*5+O111*5+2*P111+Q111*21+R111*34+S111*34+T111*2+U111*4+V111*4+W111*0.5+X111*0.5+Y111*0.5+AC111*50+AD111*25+Z111/4+AA111/4+AB111/4</f>
        <v>4.0999999999999996</v>
      </c>
      <c r="I111" s="106">
        <v>1</v>
      </c>
      <c r="J111" s="113"/>
      <c r="K111" s="106"/>
      <c r="L111" s="114"/>
      <c r="M111" s="90"/>
      <c r="N111" s="90"/>
      <c r="O111" s="113"/>
      <c r="P111" s="113"/>
      <c r="Q111" s="106"/>
      <c r="R111" s="90"/>
      <c r="S111" s="107"/>
      <c r="T111" s="114"/>
      <c r="U111" s="90"/>
      <c r="V111" s="113"/>
      <c r="W111" s="106"/>
      <c r="X111" s="90"/>
      <c r="Y111" s="107"/>
      <c r="Z111" s="106">
        <v>9</v>
      </c>
      <c r="AA111" s="90">
        <v>1</v>
      </c>
      <c r="AB111" s="107"/>
      <c r="AC111" s="114"/>
      <c r="AD111" s="116"/>
      <c r="AE111" s="109" t="s">
        <v>190</v>
      </c>
    </row>
    <row r="112" spans="1:47" ht="30" customHeight="1">
      <c r="A112" s="61">
        <v>1</v>
      </c>
      <c r="B112" s="118" t="s">
        <v>112</v>
      </c>
      <c r="C112" s="97">
        <f>SUM(AN47:AN50)</f>
        <v>333.89</v>
      </c>
      <c r="D112" s="120">
        <f t="shared" si="58"/>
        <v>453.89</v>
      </c>
      <c r="E112" s="111">
        <f t="shared" si="60"/>
        <v>3.8899999999999864</v>
      </c>
      <c r="F112" s="97">
        <f>450*A112</f>
        <v>450</v>
      </c>
      <c r="G112" s="89">
        <f t="shared" si="59"/>
        <v>600</v>
      </c>
      <c r="H112" s="112">
        <f>I112*0.4*60*1/15+J112*$J$103/$J$102+M112*8+N112*5+O112*5+2*P112+Q112*21+R112*34+S112*34+T112*2+U112*4+V112*4+W112*0.5+X112*0.5+Y112*0.5+AC112*50+AD112*25</f>
        <v>120</v>
      </c>
      <c r="I112" s="106"/>
      <c r="J112" s="113"/>
      <c r="K112" s="106"/>
      <c r="L112" s="114"/>
      <c r="M112" s="90">
        <v>1</v>
      </c>
      <c r="N112" s="90">
        <v>3</v>
      </c>
      <c r="O112" s="113"/>
      <c r="P112" s="113"/>
      <c r="Q112" s="106">
        <v>3</v>
      </c>
      <c r="R112" s="90">
        <v>1</v>
      </c>
      <c r="S112" s="107"/>
      <c r="T112" s="114"/>
      <c r="U112" s="90"/>
      <c r="V112" s="113"/>
      <c r="W112" s="106"/>
      <c r="X112" s="90"/>
      <c r="Y112" s="107"/>
      <c r="Z112" s="106"/>
      <c r="AA112" s="90"/>
      <c r="AB112" s="107"/>
      <c r="AC112" s="114"/>
      <c r="AD112" s="116"/>
      <c r="AE112" s="109"/>
    </row>
    <row r="113" spans="1:31" ht="30" customHeight="1">
      <c r="A113" s="61">
        <v>1</v>
      </c>
      <c r="B113" s="110" t="s">
        <v>30</v>
      </c>
      <c r="C113" s="97">
        <f>SUM(AN51:AN55)</f>
        <v>313.99599999999992</v>
      </c>
      <c r="D113" s="120">
        <f t="shared" si="58"/>
        <v>453.94599999999991</v>
      </c>
      <c r="E113" s="111">
        <f t="shared" si="60"/>
        <v>3.9459999999999127</v>
      </c>
      <c r="F113" s="97">
        <f>450*A113</f>
        <v>450</v>
      </c>
      <c r="G113" s="89">
        <f t="shared" si="59"/>
        <v>600</v>
      </c>
      <c r="H113" s="112">
        <f>I113*0.4*60*1/15+J113*$J$103/$J$102+M113*8+N113*5+O113*5+2*P113+Q113*21+R113*34+S113*34+T113*2+U113*4+V113*4+W113*0.5+X113*0.5+Y113*0.5+AC113*50+AD113*25+Z113/4+AA113/4+AB113/4</f>
        <v>139.94999999999999</v>
      </c>
      <c r="I113" s="106">
        <v>2</v>
      </c>
      <c r="J113" s="113"/>
      <c r="K113" s="106"/>
      <c r="L113" s="114"/>
      <c r="M113" s="90">
        <v>1</v>
      </c>
      <c r="N113" s="90">
        <v>3</v>
      </c>
      <c r="O113" s="113"/>
      <c r="P113" s="113"/>
      <c r="Q113" s="90">
        <v>3</v>
      </c>
      <c r="R113" s="90">
        <v>1</v>
      </c>
      <c r="S113" s="107"/>
      <c r="T113" s="114"/>
      <c r="U113" s="90"/>
      <c r="V113" s="113"/>
      <c r="W113" s="106">
        <v>20</v>
      </c>
      <c r="X113" s="90">
        <v>7</v>
      </c>
      <c r="Y113" s="107">
        <v>1</v>
      </c>
      <c r="Z113" s="106">
        <v>9</v>
      </c>
      <c r="AA113" s="90">
        <v>1</v>
      </c>
      <c r="AB113" s="107">
        <v>1</v>
      </c>
      <c r="AC113" s="114"/>
      <c r="AD113" s="116"/>
      <c r="AE113" s="109"/>
    </row>
    <row r="114" spans="1:31" ht="30" customHeight="1">
      <c r="A114" s="61">
        <v>1</v>
      </c>
      <c r="B114" s="96" t="s">
        <v>191</v>
      </c>
      <c r="C114" s="97">
        <f>SUM(AN56:AN60)</f>
        <v>407.28</v>
      </c>
      <c r="D114" s="120">
        <f t="shared" si="58"/>
        <v>476.88</v>
      </c>
      <c r="E114" s="111">
        <f t="shared" si="60"/>
        <v>26.879999999999995</v>
      </c>
      <c r="F114" s="97">
        <f>450*A114</f>
        <v>450</v>
      </c>
      <c r="G114" s="89">
        <f t="shared" si="59"/>
        <v>600</v>
      </c>
      <c r="H114" s="112">
        <f>I114*0.4*60*1/15+J114*$J$103/$J$102+M114*8+N114*5+O114*5+2*P114+Q114*21+R114*34+S114*34+T114*2+U114*4+V114*4+W114*0.5+X114*0.5+Y114*0.5+AC114*50+AD114*25</f>
        <v>69.599999999999994</v>
      </c>
      <c r="I114" s="106">
        <v>1</v>
      </c>
      <c r="J114" s="113"/>
      <c r="K114" s="106"/>
      <c r="L114" s="114"/>
      <c r="M114" s="90">
        <v>1</v>
      </c>
      <c r="N114" s="90">
        <v>1</v>
      </c>
      <c r="O114" s="113"/>
      <c r="P114" s="113"/>
      <c r="Q114" s="106">
        <v>1</v>
      </c>
      <c r="R114" s="90">
        <v>1</v>
      </c>
      <c r="S114" s="107"/>
      <c r="T114" s="114"/>
      <c r="U114" s="90"/>
      <c r="V114" s="113"/>
      <c r="W114" s="106"/>
      <c r="X114" s="90"/>
      <c r="Y114" s="107"/>
      <c r="Z114" s="106"/>
      <c r="AA114" s="90"/>
      <c r="AB114" s="107"/>
      <c r="AC114" s="114"/>
      <c r="AD114" s="116"/>
      <c r="AE114" s="109"/>
    </row>
    <row r="115" spans="1:31" ht="30" customHeight="1">
      <c r="A115" s="61">
        <v>0.7</v>
      </c>
      <c r="B115" s="110" t="s">
        <v>124</v>
      </c>
      <c r="C115" s="97">
        <f>SUM(AN61:AN65)</f>
        <v>369.58800000000002</v>
      </c>
      <c r="D115" s="120">
        <f t="shared" si="58"/>
        <v>395.58800000000002</v>
      </c>
      <c r="E115" s="111">
        <f t="shared" si="60"/>
        <v>10.588000000000022</v>
      </c>
      <c r="F115" s="97">
        <f>550*A115</f>
        <v>385</v>
      </c>
      <c r="G115" s="89">
        <f t="shared" si="59"/>
        <v>420</v>
      </c>
      <c r="H115" s="112">
        <f>I115*0.4*60*1/15+J115*$J$103/$J$102+M115*8+N115*5+O115*5+2*P115+Q115*21+R115*34+S115*34+T115*2+U115*4+V115*4+W115*0.5+X115*0.5+Y115*0.5+AC115*50+AD115*25</f>
        <v>26</v>
      </c>
      <c r="I115" s="106"/>
      <c r="J115" s="113"/>
      <c r="K115" s="106"/>
      <c r="L115" s="114"/>
      <c r="M115" s="90"/>
      <c r="N115" s="90">
        <v>1</v>
      </c>
      <c r="O115" s="113"/>
      <c r="P115" s="113"/>
      <c r="Q115" s="106">
        <v>1</v>
      </c>
      <c r="R115" s="90"/>
      <c r="S115" s="107"/>
      <c r="T115" s="114"/>
      <c r="U115" s="90"/>
      <c r="V115" s="113"/>
      <c r="W115" s="119"/>
      <c r="X115" s="90"/>
      <c r="Y115" s="107"/>
      <c r="Z115" s="106"/>
      <c r="AA115" s="90"/>
      <c r="AB115" s="107"/>
      <c r="AC115" s="114"/>
      <c r="AD115" s="116"/>
      <c r="AE115" s="109" t="s">
        <v>192</v>
      </c>
    </row>
    <row r="116" spans="1:31" ht="30" customHeight="1">
      <c r="A116" s="61">
        <v>1</v>
      </c>
      <c r="B116" s="96" t="s">
        <v>131</v>
      </c>
      <c r="C116" s="97">
        <f>SUM(AN66:AN75)</f>
        <v>241.19400000000002</v>
      </c>
      <c r="D116" s="120">
        <f t="shared" si="58"/>
        <v>401.54399999999998</v>
      </c>
      <c r="E116" s="111">
        <f t="shared" si="60"/>
        <v>51.543999999999983</v>
      </c>
      <c r="F116" s="97">
        <f>350*A116</f>
        <v>350</v>
      </c>
      <c r="G116" s="89">
        <f t="shared" si="59"/>
        <v>600</v>
      </c>
      <c r="H116" s="112">
        <f>I116*0.4*60*1/15+J116*$J$103/$J$102+M116*8+N116*5+O116*5+2*P116+Q116*21+R116*34+S116*34+T116*2+U116*4+V116*4+W116*0.5+X116*0.5+Y116*0.5+AC116*50+AD116*25+Z116/4+AA116/4+AB116/4</f>
        <v>160.35</v>
      </c>
      <c r="I116" s="106">
        <v>2</v>
      </c>
      <c r="J116" s="113">
        <v>1</v>
      </c>
      <c r="K116" s="106"/>
      <c r="L116" s="114"/>
      <c r="M116" s="90"/>
      <c r="N116" s="90"/>
      <c r="O116" s="113">
        <v>1</v>
      </c>
      <c r="P116" s="113"/>
      <c r="Q116" s="106"/>
      <c r="R116" s="90"/>
      <c r="S116" s="107">
        <v>1</v>
      </c>
      <c r="T116" s="114"/>
      <c r="U116" s="90"/>
      <c r="V116" s="113"/>
      <c r="W116" s="106">
        <v>20</v>
      </c>
      <c r="X116" s="90">
        <v>7</v>
      </c>
      <c r="Y116" s="107">
        <v>1</v>
      </c>
      <c r="Z116" s="106">
        <v>9</v>
      </c>
      <c r="AA116" s="90">
        <v>1</v>
      </c>
      <c r="AB116" s="107">
        <v>1</v>
      </c>
      <c r="AC116" s="114">
        <v>2</v>
      </c>
      <c r="AD116" s="116"/>
      <c r="AE116" s="109"/>
    </row>
    <row r="117" spans="1:31" ht="30" customHeight="1">
      <c r="A117" s="61">
        <v>0.43</v>
      </c>
      <c r="B117" s="96" t="s">
        <v>193</v>
      </c>
      <c r="C117" s="97">
        <f>SUM(AN76:AN77)</f>
        <v>230.07999999999998</v>
      </c>
      <c r="D117" s="120">
        <f t="shared" si="58"/>
        <v>230.07999999999998</v>
      </c>
      <c r="E117" s="111">
        <f t="shared" si="60"/>
        <v>36.579999999999984</v>
      </c>
      <c r="F117" s="97">
        <f>450*A117</f>
        <v>193.5</v>
      </c>
      <c r="G117" s="89">
        <f t="shared" si="59"/>
        <v>258</v>
      </c>
      <c r="H117" s="112">
        <f>I117*0.4*60*1/15+J117*$J$103/$J$102+M117*8+N117*5+O117*5+2*P117+Q117*21+R117*34+S117*34+T117*2+U117*4+V117*4+W117*0.5+X117*0.5+Y117*0.5+AC117*50+AD117*25</f>
        <v>0</v>
      </c>
      <c r="I117" s="106"/>
      <c r="J117" s="113"/>
      <c r="K117" s="106"/>
      <c r="L117" s="114"/>
      <c r="M117" s="90"/>
      <c r="N117" s="90"/>
      <c r="O117" s="113"/>
      <c r="P117" s="113"/>
      <c r="Q117" s="106"/>
      <c r="R117" s="90"/>
      <c r="S117" s="107"/>
      <c r="T117" s="114"/>
      <c r="U117" s="90"/>
      <c r="V117" s="113"/>
      <c r="W117" s="106"/>
      <c r="X117" s="90"/>
      <c r="Y117" s="107"/>
      <c r="Z117" s="106"/>
      <c r="AA117" s="90"/>
      <c r="AB117" s="107"/>
      <c r="AC117" s="114"/>
      <c r="AD117" s="116"/>
      <c r="AE117" s="109"/>
    </row>
    <row r="118" spans="1:31" ht="30" customHeight="1">
      <c r="A118" s="61">
        <v>0.45</v>
      </c>
      <c r="B118" s="96" t="s">
        <v>73</v>
      </c>
      <c r="C118" s="97">
        <f>SUM(AN78:AN79)</f>
        <v>248.61599999999999</v>
      </c>
      <c r="D118" s="120">
        <f t="shared" si="58"/>
        <v>248.61599999999999</v>
      </c>
      <c r="E118" s="111">
        <f t="shared" si="60"/>
        <v>46.115999999999985</v>
      </c>
      <c r="F118" s="97">
        <f>450*A118</f>
        <v>202.5</v>
      </c>
      <c r="G118" s="89">
        <f t="shared" si="59"/>
        <v>270</v>
      </c>
      <c r="H118" s="112">
        <f>I118*0.4*60*1/15+J118*$J$103/$J$102+M118*8+N118*5+O118*5+2*P118+Q118*21+R118*34+S118*34+T118*2+U118*4+V118*4+W118*0.5+X118*0.5+Y118*0.5+AC118*50+AD118*25</f>
        <v>0</v>
      </c>
      <c r="I118" s="106"/>
      <c r="J118" s="113"/>
      <c r="K118" s="106"/>
      <c r="L118" s="114"/>
      <c r="M118" s="90"/>
      <c r="N118" s="90"/>
      <c r="O118" s="113"/>
      <c r="P118" s="113"/>
      <c r="Q118" s="106"/>
      <c r="R118" s="90"/>
      <c r="S118" s="107"/>
      <c r="T118" s="114"/>
      <c r="U118" s="90"/>
      <c r="V118" s="113"/>
      <c r="W118" s="106"/>
      <c r="X118" s="90"/>
      <c r="Y118" s="107"/>
      <c r="Z118" s="106"/>
      <c r="AA118" s="90"/>
      <c r="AB118" s="107"/>
      <c r="AC118" s="114"/>
      <c r="AD118" s="116"/>
      <c r="AE118" s="109" t="s">
        <v>194</v>
      </c>
    </row>
    <row r="119" spans="1:31" ht="30" customHeight="1">
      <c r="A119" s="61">
        <v>1</v>
      </c>
      <c r="B119" s="110" t="s">
        <v>141</v>
      </c>
      <c r="C119" s="97">
        <f>SUM(AN80:AN88)</f>
        <v>326.18</v>
      </c>
      <c r="D119" s="120">
        <f t="shared" si="58"/>
        <v>401.63</v>
      </c>
      <c r="E119" s="111">
        <f t="shared" si="60"/>
        <v>1.6299999999999955</v>
      </c>
      <c r="F119" s="97">
        <f>400*A119</f>
        <v>400</v>
      </c>
      <c r="G119" s="89">
        <f t="shared" si="59"/>
        <v>600</v>
      </c>
      <c r="H119" s="112">
        <f>I119*0.4*60*1/15+J119*$J$103/$J$102+M119*8+N119*5+O119*5+2*P119+Q119*21+R119*34+S119*34+T119*2+U119*4+V119*4+W119*0.5+X119*0.5+Y119*0.5+AC119*50+AD119*25+Z119/4+AA119/4+AB119/4</f>
        <v>75.45</v>
      </c>
      <c r="I119" s="106">
        <v>2</v>
      </c>
      <c r="J119" s="113"/>
      <c r="K119" s="106"/>
      <c r="L119" s="114"/>
      <c r="M119" s="90">
        <v>1</v>
      </c>
      <c r="N119" s="90">
        <v>1</v>
      </c>
      <c r="O119" s="113"/>
      <c r="P119" s="113"/>
      <c r="Q119" s="106">
        <v>1</v>
      </c>
      <c r="R119" s="90">
        <v>1</v>
      </c>
      <c r="S119" s="107"/>
      <c r="T119" s="114"/>
      <c r="U119" s="90"/>
      <c r="V119" s="113"/>
      <c r="W119" s="106"/>
      <c r="X119" s="90">
        <v>7</v>
      </c>
      <c r="Y119" s="107">
        <v>1</v>
      </c>
      <c r="Z119" s="106"/>
      <c r="AA119" s="90"/>
      <c r="AB119" s="107">
        <v>1</v>
      </c>
      <c r="AC119" s="114"/>
      <c r="AD119" s="116"/>
      <c r="AE119" s="109"/>
    </row>
    <row r="120" spans="1:31" ht="30" customHeight="1" thickBot="1">
      <c r="A120" s="61">
        <v>0.25</v>
      </c>
      <c r="B120" s="110" t="s">
        <v>195</v>
      </c>
      <c r="C120" s="97">
        <f>SUM(AN89:AN90)</f>
        <v>145.23599999999999</v>
      </c>
      <c r="D120" s="146">
        <f t="shared" si="58"/>
        <v>145.23599999999999</v>
      </c>
      <c r="E120" s="111">
        <f t="shared" si="60"/>
        <v>7.73599999999999</v>
      </c>
      <c r="F120" s="97">
        <f>550*A120</f>
        <v>137.5</v>
      </c>
      <c r="G120" s="89">
        <f t="shared" si="59"/>
        <v>150</v>
      </c>
      <c r="H120" s="112">
        <f>I120*0.4*60*1/15+J120*$J$103/$J$102+M120*8+N120*5+O120*5+2*P120+Q120*21+R120*34+S120*34+T120*2+U120*4+V120*4+W120*0.5+X120*0.5+Y120*0.5+AC120*50+AD120*25</f>
        <v>0</v>
      </c>
      <c r="I120" s="121"/>
      <c r="J120" s="122"/>
      <c r="K120" s="121"/>
      <c r="L120" s="123"/>
      <c r="M120" s="124"/>
      <c r="N120" s="124"/>
      <c r="O120" s="122"/>
      <c r="P120" s="122"/>
      <c r="Q120" s="121"/>
      <c r="R120" s="124"/>
      <c r="S120" s="125"/>
      <c r="T120" s="123"/>
      <c r="U120" s="124"/>
      <c r="V120" s="122"/>
      <c r="W120" s="121"/>
      <c r="X120" s="124"/>
      <c r="Y120" s="125"/>
      <c r="Z120" s="106"/>
      <c r="AA120" s="90"/>
      <c r="AB120" s="107"/>
      <c r="AC120" s="123"/>
      <c r="AD120" s="126"/>
      <c r="AE120" s="109" t="s">
        <v>196</v>
      </c>
    </row>
    <row r="121" spans="1:31" ht="30" customHeight="1" thickBot="1">
      <c r="A121" s="61">
        <v>0.95</v>
      </c>
      <c r="B121" s="110" t="s">
        <v>197</v>
      </c>
      <c r="C121" s="97">
        <f>SUM(AN91:AN97)</f>
        <v>373.19799999999992</v>
      </c>
      <c r="D121" s="146">
        <f t="shared" si="58"/>
        <v>458.79799999999989</v>
      </c>
      <c r="E121" s="111">
        <f t="shared" si="60"/>
        <v>31.297999999999888</v>
      </c>
      <c r="F121" s="97">
        <f>450*A121</f>
        <v>427.5</v>
      </c>
      <c r="G121" s="89">
        <f t="shared" si="59"/>
        <v>570</v>
      </c>
      <c r="H121" s="112">
        <f>I121*0.4*60*1/15+J121*$J$103/$J$102+M121*8+N121*5+O121*5+2*P121+Q121*21+R121*34+S121*34+T121*2+U121*4+V121*4+W121*0.5+X121*0.5+Y121*0.5+AC121*50+AD121*25</f>
        <v>85.6</v>
      </c>
      <c r="I121" s="127">
        <v>1</v>
      </c>
      <c r="J121" s="128"/>
      <c r="K121" s="127"/>
      <c r="L121" s="129"/>
      <c r="M121" s="130">
        <v>2</v>
      </c>
      <c r="N121" s="130"/>
      <c r="O121" s="128"/>
      <c r="P121" s="128"/>
      <c r="Q121" s="127"/>
      <c r="R121" s="130">
        <v>2</v>
      </c>
      <c r="S121" s="131"/>
      <c r="T121" s="129"/>
      <c r="U121" s="130"/>
      <c r="V121" s="128"/>
      <c r="W121" s="127"/>
      <c r="X121" s="130"/>
      <c r="Y121" s="131"/>
      <c r="Z121" s="127"/>
      <c r="AA121" s="130"/>
      <c r="AB121" s="131"/>
      <c r="AC121" s="129"/>
      <c r="AD121" s="132"/>
      <c r="AE121" s="109" t="s">
        <v>198</v>
      </c>
    </row>
    <row r="122" spans="1:31" ht="30" customHeight="1">
      <c r="A122" s="61">
        <f>SUM(A105:A121)</f>
        <v>12.999999999999996</v>
      </c>
      <c r="B122" s="34"/>
      <c r="C122" s="133">
        <f>SUM(C105:C121)</f>
        <v>5384.13</v>
      </c>
      <c r="D122" s="133">
        <f>SUM(D105:D121)</f>
        <v>6473.5299999999988</v>
      </c>
      <c r="E122" s="133">
        <f>SUM(E105:E121)</f>
        <v>402.52999999999975</v>
      </c>
      <c r="F122" s="34"/>
      <c r="G122" s="34"/>
      <c r="H122" s="147">
        <f>H103-SUM(H105:H121)</f>
        <v>0</v>
      </c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31" ht="30" customHeight="1">
      <c r="B123" s="134" t="s">
        <v>199</v>
      </c>
      <c r="C123" s="135">
        <f>(C122+H103)/A122</f>
        <v>497.96384615384636</v>
      </c>
      <c r="E123" s="136" t="s">
        <v>184</v>
      </c>
      <c r="F123" s="137"/>
      <c r="H123" s="138"/>
      <c r="N123" s="139">
        <v>20</v>
      </c>
      <c r="Q123" s="139">
        <v>20</v>
      </c>
      <c r="T123" s="139"/>
      <c r="W123" s="139">
        <v>20</v>
      </c>
      <c r="AE123" s="109" t="s">
        <v>200</v>
      </c>
    </row>
    <row r="124" spans="1:31" ht="30" customHeight="1">
      <c r="E124" s="140">
        <v>550</v>
      </c>
      <c r="F124" s="140" t="s">
        <v>201</v>
      </c>
    </row>
    <row r="125" spans="1:31" ht="30" customHeight="1">
      <c r="D125" s="141">
        <f>145.2/0.25</f>
        <v>580.79999999999995</v>
      </c>
      <c r="E125" s="140">
        <v>450</v>
      </c>
      <c r="F125" s="140" t="s">
        <v>202</v>
      </c>
    </row>
    <row r="126" spans="1:31" ht="30" customHeight="1">
      <c r="E126" s="140">
        <v>400</v>
      </c>
      <c r="F126" s="140" t="s">
        <v>203</v>
      </c>
    </row>
    <row r="127" spans="1:31" ht="30" customHeight="1">
      <c r="E127" s="140">
        <v>350</v>
      </c>
      <c r="F127" s="140" t="s">
        <v>204</v>
      </c>
    </row>
  </sheetData>
  <mergeCells count="39">
    <mergeCell ref="D2:AA2"/>
    <mergeCell ref="AH2:AN2"/>
    <mergeCell ref="AL3:AN3"/>
    <mergeCell ref="L6:AB6"/>
    <mergeCell ref="C9:C11"/>
    <mergeCell ref="D9:D11"/>
    <mergeCell ref="E9:E11"/>
    <mergeCell ref="F9:I10"/>
    <mergeCell ref="J9:Q10"/>
    <mergeCell ref="R9:U9"/>
    <mergeCell ref="AN9:AN11"/>
    <mergeCell ref="R10:T10"/>
    <mergeCell ref="U10:U11"/>
    <mergeCell ref="V10:W10"/>
    <mergeCell ref="X10:Y10"/>
    <mergeCell ref="AA10:AA11"/>
    <mergeCell ref="AG10:AG11"/>
    <mergeCell ref="AH10:AH11"/>
    <mergeCell ref="V9:Y9"/>
    <mergeCell ref="Z9:Z11"/>
    <mergeCell ref="AA9:AM9"/>
    <mergeCell ref="AI10:AI11"/>
    <mergeCell ref="AJ10:AJ11"/>
    <mergeCell ref="AK10:AK11"/>
    <mergeCell ref="AL10:AL11"/>
    <mergeCell ref="AM10:AM11"/>
    <mergeCell ref="C98:Z98"/>
    <mergeCell ref="AC10:AC11"/>
    <mergeCell ref="AD10:AD11"/>
    <mergeCell ref="AE10:AE11"/>
    <mergeCell ref="AF10:AF11"/>
    <mergeCell ref="AB10:AB11"/>
    <mergeCell ref="AC100:AD100"/>
    <mergeCell ref="I100:J100"/>
    <mergeCell ref="K100:P100"/>
    <mergeCell ref="Q100:S100"/>
    <mergeCell ref="T100:V100"/>
    <mergeCell ref="W100:Y100"/>
    <mergeCell ref="Z100:AB10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55"/>
  <sheetViews>
    <sheetView tabSelected="1" topLeftCell="A23" zoomScale="30" zoomScaleNormal="30" workbookViewId="0">
      <selection activeCell="V29" sqref="V29:AB29"/>
    </sheetView>
  </sheetViews>
  <sheetFormatPr defaultColWidth="10.109375" defaultRowHeight="13.2"/>
  <cols>
    <col min="1" max="1" width="23.44140625" style="153" customWidth="1"/>
    <col min="2" max="2" width="11.5546875" style="153" customWidth="1"/>
    <col min="3" max="18" width="6.33203125" style="153" hidden="1" customWidth="1"/>
    <col min="19" max="19" width="47.6640625" style="153" customWidth="1"/>
    <col min="20" max="20" width="47.6640625" style="165" customWidth="1"/>
    <col min="21" max="21" width="53.88671875" style="166" customWidth="1"/>
    <col min="22" max="22" width="14.44140625" style="374" customWidth="1"/>
    <col min="23" max="24" width="14.44140625" style="181" customWidth="1"/>
    <col min="25" max="25" width="20" style="181" customWidth="1"/>
    <col min="26" max="27" width="14.44140625" style="181" customWidth="1"/>
    <col min="28" max="28" width="12.6640625" style="181" customWidth="1"/>
    <col min="29" max="29" width="12.6640625" style="183" hidden="1" customWidth="1"/>
    <col min="30" max="30" width="19.88671875" style="183" customWidth="1"/>
    <col min="31" max="31" width="20.33203125" style="183" customWidth="1"/>
    <col min="32" max="32" width="19.5546875" style="183" customWidth="1"/>
    <col min="33" max="33" width="16.88671875" style="183" customWidth="1"/>
    <col min="34" max="34" width="16" style="183" customWidth="1"/>
    <col min="35" max="35" width="16.44140625" style="183" customWidth="1"/>
    <col min="36" max="36" width="20.6640625" style="183" customWidth="1"/>
    <col min="37" max="37" width="13.5546875" style="183" customWidth="1"/>
    <col min="38" max="38" width="17.88671875" style="183" customWidth="1"/>
    <col min="39" max="39" width="15.6640625" style="183" customWidth="1"/>
    <col min="40" max="40" width="19.44140625" style="183" customWidth="1"/>
    <col min="41" max="41" width="13.5546875" style="153" customWidth="1"/>
    <col min="42" max="42" width="11.88671875" style="153" customWidth="1"/>
    <col min="43" max="43" width="13.5546875" style="153" customWidth="1"/>
    <col min="44" max="49" width="10.6640625" style="153" customWidth="1"/>
    <col min="50" max="50" width="11.88671875" style="153" customWidth="1"/>
    <col min="51" max="53" width="10.6640625" style="153" customWidth="1"/>
    <col min="54" max="54" width="13.44140625" style="153" customWidth="1"/>
    <col min="55" max="55" width="16" style="153" customWidth="1"/>
    <col min="56" max="56" width="16.6640625" style="153" customWidth="1"/>
    <col min="57" max="256" width="10.109375" style="153"/>
    <col min="257" max="257" width="23.44140625" style="153" customWidth="1"/>
    <col min="258" max="258" width="11.5546875" style="153" customWidth="1"/>
    <col min="259" max="274" width="0" style="153" hidden="1" customWidth="1"/>
    <col min="275" max="276" width="47.6640625" style="153" customWidth="1"/>
    <col min="277" max="277" width="53.88671875" style="153" customWidth="1"/>
    <col min="278" max="283" width="14.44140625" style="153" customWidth="1"/>
    <col min="284" max="284" width="11.5546875" style="153" customWidth="1"/>
    <col min="285" max="285" width="0" style="153" hidden="1" customWidth="1"/>
    <col min="286" max="286" width="19.88671875" style="153" customWidth="1"/>
    <col min="287" max="287" width="20.33203125" style="153" customWidth="1"/>
    <col min="288" max="288" width="19.5546875" style="153" customWidth="1"/>
    <col min="289" max="289" width="16.88671875" style="153" customWidth="1"/>
    <col min="290" max="290" width="16" style="153" customWidth="1"/>
    <col min="291" max="291" width="16.44140625" style="153" customWidth="1"/>
    <col min="292" max="292" width="20.6640625" style="153" customWidth="1"/>
    <col min="293" max="293" width="13.5546875" style="153" customWidth="1"/>
    <col min="294" max="294" width="17.88671875" style="153" customWidth="1"/>
    <col min="295" max="295" width="15.6640625" style="153" customWidth="1"/>
    <col min="296" max="296" width="19.44140625" style="153" customWidth="1"/>
    <col min="297" max="297" width="13.5546875" style="153" customWidth="1"/>
    <col min="298" max="298" width="11.88671875" style="153" customWidth="1"/>
    <col min="299" max="299" width="13.5546875" style="153" customWidth="1"/>
    <col min="300" max="305" width="10.6640625" style="153" customWidth="1"/>
    <col min="306" max="306" width="11.88671875" style="153" customWidth="1"/>
    <col min="307" max="309" width="10.6640625" style="153" customWidth="1"/>
    <col min="310" max="310" width="13.44140625" style="153" customWidth="1"/>
    <col min="311" max="311" width="16" style="153" customWidth="1"/>
    <col min="312" max="312" width="16.6640625" style="153" customWidth="1"/>
    <col min="313" max="512" width="10.109375" style="153"/>
    <col min="513" max="513" width="23.44140625" style="153" customWidth="1"/>
    <col min="514" max="514" width="11.5546875" style="153" customWidth="1"/>
    <col min="515" max="530" width="0" style="153" hidden="1" customWidth="1"/>
    <col min="531" max="532" width="47.6640625" style="153" customWidth="1"/>
    <col min="533" max="533" width="53.88671875" style="153" customWidth="1"/>
    <col min="534" max="539" width="14.44140625" style="153" customWidth="1"/>
    <col min="540" max="540" width="11.5546875" style="153" customWidth="1"/>
    <col min="541" max="541" width="0" style="153" hidden="1" customWidth="1"/>
    <col min="542" max="542" width="19.88671875" style="153" customWidth="1"/>
    <col min="543" max="543" width="20.33203125" style="153" customWidth="1"/>
    <col min="544" max="544" width="19.5546875" style="153" customWidth="1"/>
    <col min="545" max="545" width="16.88671875" style="153" customWidth="1"/>
    <col min="546" max="546" width="16" style="153" customWidth="1"/>
    <col min="547" max="547" width="16.44140625" style="153" customWidth="1"/>
    <col min="548" max="548" width="20.6640625" style="153" customWidth="1"/>
    <col min="549" max="549" width="13.5546875" style="153" customWidth="1"/>
    <col min="550" max="550" width="17.88671875" style="153" customWidth="1"/>
    <col min="551" max="551" width="15.6640625" style="153" customWidth="1"/>
    <col min="552" max="552" width="19.44140625" style="153" customWidth="1"/>
    <col min="553" max="553" width="13.5546875" style="153" customWidth="1"/>
    <col min="554" max="554" width="11.88671875" style="153" customWidth="1"/>
    <col min="555" max="555" width="13.5546875" style="153" customWidth="1"/>
    <col min="556" max="561" width="10.6640625" style="153" customWidth="1"/>
    <col min="562" max="562" width="11.88671875" style="153" customWidth="1"/>
    <col min="563" max="565" width="10.6640625" style="153" customWidth="1"/>
    <col min="566" max="566" width="13.44140625" style="153" customWidth="1"/>
    <col min="567" max="567" width="16" style="153" customWidth="1"/>
    <col min="568" max="568" width="16.6640625" style="153" customWidth="1"/>
    <col min="569" max="768" width="10.109375" style="153"/>
    <col min="769" max="769" width="23.44140625" style="153" customWidth="1"/>
    <col min="770" max="770" width="11.5546875" style="153" customWidth="1"/>
    <col min="771" max="786" width="0" style="153" hidden="1" customWidth="1"/>
    <col min="787" max="788" width="47.6640625" style="153" customWidth="1"/>
    <col min="789" max="789" width="53.88671875" style="153" customWidth="1"/>
    <col min="790" max="795" width="14.44140625" style="153" customWidth="1"/>
    <col min="796" max="796" width="11.5546875" style="153" customWidth="1"/>
    <col min="797" max="797" width="0" style="153" hidden="1" customWidth="1"/>
    <col min="798" max="798" width="19.88671875" style="153" customWidth="1"/>
    <col min="799" max="799" width="20.33203125" style="153" customWidth="1"/>
    <col min="800" max="800" width="19.5546875" style="153" customWidth="1"/>
    <col min="801" max="801" width="16.88671875" style="153" customWidth="1"/>
    <col min="802" max="802" width="16" style="153" customWidth="1"/>
    <col min="803" max="803" width="16.44140625" style="153" customWidth="1"/>
    <col min="804" max="804" width="20.6640625" style="153" customWidth="1"/>
    <col min="805" max="805" width="13.5546875" style="153" customWidth="1"/>
    <col min="806" max="806" width="17.88671875" style="153" customWidth="1"/>
    <col min="807" max="807" width="15.6640625" style="153" customWidth="1"/>
    <col min="808" max="808" width="19.44140625" style="153" customWidth="1"/>
    <col min="809" max="809" width="13.5546875" style="153" customWidth="1"/>
    <col min="810" max="810" width="11.88671875" style="153" customWidth="1"/>
    <col min="811" max="811" width="13.5546875" style="153" customWidth="1"/>
    <col min="812" max="817" width="10.6640625" style="153" customWidth="1"/>
    <col min="818" max="818" width="11.88671875" style="153" customWidth="1"/>
    <col min="819" max="821" width="10.6640625" style="153" customWidth="1"/>
    <col min="822" max="822" width="13.44140625" style="153" customWidth="1"/>
    <col min="823" max="823" width="16" style="153" customWidth="1"/>
    <col min="824" max="824" width="16.6640625" style="153" customWidth="1"/>
    <col min="825" max="1024" width="10.109375" style="153"/>
    <col min="1025" max="1025" width="23.44140625" style="153" customWidth="1"/>
    <col min="1026" max="1026" width="11.5546875" style="153" customWidth="1"/>
    <col min="1027" max="1042" width="0" style="153" hidden="1" customWidth="1"/>
    <col min="1043" max="1044" width="47.6640625" style="153" customWidth="1"/>
    <col min="1045" max="1045" width="53.88671875" style="153" customWidth="1"/>
    <col min="1046" max="1051" width="14.44140625" style="153" customWidth="1"/>
    <col min="1052" max="1052" width="11.5546875" style="153" customWidth="1"/>
    <col min="1053" max="1053" width="0" style="153" hidden="1" customWidth="1"/>
    <col min="1054" max="1054" width="19.88671875" style="153" customWidth="1"/>
    <col min="1055" max="1055" width="20.33203125" style="153" customWidth="1"/>
    <col min="1056" max="1056" width="19.5546875" style="153" customWidth="1"/>
    <col min="1057" max="1057" width="16.88671875" style="153" customWidth="1"/>
    <col min="1058" max="1058" width="16" style="153" customWidth="1"/>
    <col min="1059" max="1059" width="16.44140625" style="153" customWidth="1"/>
    <col min="1060" max="1060" width="20.6640625" style="153" customWidth="1"/>
    <col min="1061" max="1061" width="13.5546875" style="153" customWidth="1"/>
    <col min="1062" max="1062" width="17.88671875" style="153" customWidth="1"/>
    <col min="1063" max="1063" width="15.6640625" style="153" customWidth="1"/>
    <col min="1064" max="1064" width="19.44140625" style="153" customWidth="1"/>
    <col min="1065" max="1065" width="13.5546875" style="153" customWidth="1"/>
    <col min="1066" max="1066" width="11.88671875" style="153" customWidth="1"/>
    <col min="1067" max="1067" width="13.5546875" style="153" customWidth="1"/>
    <col min="1068" max="1073" width="10.6640625" style="153" customWidth="1"/>
    <col min="1074" max="1074" width="11.88671875" style="153" customWidth="1"/>
    <col min="1075" max="1077" width="10.6640625" style="153" customWidth="1"/>
    <col min="1078" max="1078" width="13.44140625" style="153" customWidth="1"/>
    <col min="1079" max="1079" width="16" style="153" customWidth="1"/>
    <col min="1080" max="1080" width="16.6640625" style="153" customWidth="1"/>
    <col min="1081" max="1280" width="10.109375" style="153"/>
    <col min="1281" max="1281" width="23.44140625" style="153" customWidth="1"/>
    <col min="1282" max="1282" width="11.5546875" style="153" customWidth="1"/>
    <col min="1283" max="1298" width="0" style="153" hidden="1" customWidth="1"/>
    <col min="1299" max="1300" width="47.6640625" style="153" customWidth="1"/>
    <col min="1301" max="1301" width="53.88671875" style="153" customWidth="1"/>
    <col min="1302" max="1307" width="14.44140625" style="153" customWidth="1"/>
    <col min="1308" max="1308" width="11.5546875" style="153" customWidth="1"/>
    <col min="1309" max="1309" width="0" style="153" hidden="1" customWidth="1"/>
    <col min="1310" max="1310" width="19.88671875" style="153" customWidth="1"/>
    <col min="1311" max="1311" width="20.33203125" style="153" customWidth="1"/>
    <col min="1312" max="1312" width="19.5546875" style="153" customWidth="1"/>
    <col min="1313" max="1313" width="16.88671875" style="153" customWidth="1"/>
    <col min="1314" max="1314" width="16" style="153" customWidth="1"/>
    <col min="1315" max="1315" width="16.44140625" style="153" customWidth="1"/>
    <col min="1316" max="1316" width="20.6640625" style="153" customWidth="1"/>
    <col min="1317" max="1317" width="13.5546875" style="153" customWidth="1"/>
    <col min="1318" max="1318" width="17.88671875" style="153" customWidth="1"/>
    <col min="1319" max="1319" width="15.6640625" style="153" customWidth="1"/>
    <col min="1320" max="1320" width="19.44140625" style="153" customWidth="1"/>
    <col min="1321" max="1321" width="13.5546875" style="153" customWidth="1"/>
    <col min="1322" max="1322" width="11.88671875" style="153" customWidth="1"/>
    <col min="1323" max="1323" width="13.5546875" style="153" customWidth="1"/>
    <col min="1324" max="1329" width="10.6640625" style="153" customWidth="1"/>
    <col min="1330" max="1330" width="11.88671875" style="153" customWidth="1"/>
    <col min="1331" max="1333" width="10.6640625" style="153" customWidth="1"/>
    <col min="1334" max="1334" width="13.44140625" style="153" customWidth="1"/>
    <col min="1335" max="1335" width="16" style="153" customWidth="1"/>
    <col min="1336" max="1336" width="16.6640625" style="153" customWidth="1"/>
    <col min="1337" max="1536" width="10.109375" style="153"/>
    <col min="1537" max="1537" width="23.44140625" style="153" customWidth="1"/>
    <col min="1538" max="1538" width="11.5546875" style="153" customWidth="1"/>
    <col min="1539" max="1554" width="0" style="153" hidden="1" customWidth="1"/>
    <col min="1555" max="1556" width="47.6640625" style="153" customWidth="1"/>
    <col min="1557" max="1557" width="53.88671875" style="153" customWidth="1"/>
    <col min="1558" max="1563" width="14.44140625" style="153" customWidth="1"/>
    <col min="1564" max="1564" width="11.5546875" style="153" customWidth="1"/>
    <col min="1565" max="1565" width="0" style="153" hidden="1" customWidth="1"/>
    <col min="1566" max="1566" width="19.88671875" style="153" customWidth="1"/>
    <col min="1567" max="1567" width="20.33203125" style="153" customWidth="1"/>
    <col min="1568" max="1568" width="19.5546875" style="153" customWidth="1"/>
    <col min="1569" max="1569" width="16.88671875" style="153" customWidth="1"/>
    <col min="1570" max="1570" width="16" style="153" customWidth="1"/>
    <col min="1571" max="1571" width="16.44140625" style="153" customWidth="1"/>
    <col min="1572" max="1572" width="20.6640625" style="153" customWidth="1"/>
    <col min="1573" max="1573" width="13.5546875" style="153" customWidth="1"/>
    <col min="1574" max="1574" width="17.88671875" style="153" customWidth="1"/>
    <col min="1575" max="1575" width="15.6640625" style="153" customWidth="1"/>
    <col min="1576" max="1576" width="19.44140625" style="153" customWidth="1"/>
    <col min="1577" max="1577" width="13.5546875" style="153" customWidth="1"/>
    <col min="1578" max="1578" width="11.88671875" style="153" customWidth="1"/>
    <col min="1579" max="1579" width="13.5546875" style="153" customWidth="1"/>
    <col min="1580" max="1585" width="10.6640625" style="153" customWidth="1"/>
    <col min="1586" max="1586" width="11.88671875" style="153" customWidth="1"/>
    <col min="1587" max="1589" width="10.6640625" style="153" customWidth="1"/>
    <col min="1590" max="1590" width="13.44140625" style="153" customWidth="1"/>
    <col min="1591" max="1591" width="16" style="153" customWidth="1"/>
    <col min="1592" max="1592" width="16.6640625" style="153" customWidth="1"/>
    <col min="1593" max="1792" width="10.109375" style="153"/>
    <col min="1793" max="1793" width="23.44140625" style="153" customWidth="1"/>
    <col min="1794" max="1794" width="11.5546875" style="153" customWidth="1"/>
    <col min="1795" max="1810" width="0" style="153" hidden="1" customWidth="1"/>
    <col min="1811" max="1812" width="47.6640625" style="153" customWidth="1"/>
    <col min="1813" max="1813" width="53.88671875" style="153" customWidth="1"/>
    <col min="1814" max="1819" width="14.44140625" style="153" customWidth="1"/>
    <col min="1820" max="1820" width="11.5546875" style="153" customWidth="1"/>
    <col min="1821" max="1821" width="0" style="153" hidden="1" customWidth="1"/>
    <col min="1822" max="1822" width="19.88671875" style="153" customWidth="1"/>
    <col min="1823" max="1823" width="20.33203125" style="153" customWidth="1"/>
    <col min="1824" max="1824" width="19.5546875" style="153" customWidth="1"/>
    <col min="1825" max="1825" width="16.88671875" style="153" customWidth="1"/>
    <col min="1826" max="1826" width="16" style="153" customWidth="1"/>
    <col min="1827" max="1827" width="16.44140625" style="153" customWidth="1"/>
    <col min="1828" max="1828" width="20.6640625" style="153" customWidth="1"/>
    <col min="1829" max="1829" width="13.5546875" style="153" customWidth="1"/>
    <col min="1830" max="1830" width="17.88671875" style="153" customWidth="1"/>
    <col min="1831" max="1831" width="15.6640625" style="153" customWidth="1"/>
    <col min="1832" max="1832" width="19.44140625" style="153" customWidth="1"/>
    <col min="1833" max="1833" width="13.5546875" style="153" customWidth="1"/>
    <col min="1834" max="1834" width="11.88671875" style="153" customWidth="1"/>
    <col min="1835" max="1835" width="13.5546875" style="153" customWidth="1"/>
    <col min="1836" max="1841" width="10.6640625" style="153" customWidth="1"/>
    <col min="1842" max="1842" width="11.88671875" style="153" customWidth="1"/>
    <col min="1843" max="1845" width="10.6640625" style="153" customWidth="1"/>
    <col min="1846" max="1846" width="13.44140625" style="153" customWidth="1"/>
    <col min="1847" max="1847" width="16" style="153" customWidth="1"/>
    <col min="1848" max="1848" width="16.6640625" style="153" customWidth="1"/>
    <col min="1849" max="2048" width="10.109375" style="153"/>
    <col min="2049" max="2049" width="23.44140625" style="153" customWidth="1"/>
    <col min="2050" max="2050" width="11.5546875" style="153" customWidth="1"/>
    <col min="2051" max="2066" width="0" style="153" hidden="1" customWidth="1"/>
    <col min="2067" max="2068" width="47.6640625" style="153" customWidth="1"/>
    <col min="2069" max="2069" width="53.88671875" style="153" customWidth="1"/>
    <col min="2070" max="2075" width="14.44140625" style="153" customWidth="1"/>
    <col min="2076" max="2076" width="11.5546875" style="153" customWidth="1"/>
    <col min="2077" max="2077" width="0" style="153" hidden="1" customWidth="1"/>
    <col min="2078" max="2078" width="19.88671875" style="153" customWidth="1"/>
    <col min="2079" max="2079" width="20.33203125" style="153" customWidth="1"/>
    <col min="2080" max="2080" width="19.5546875" style="153" customWidth="1"/>
    <col min="2081" max="2081" width="16.88671875" style="153" customWidth="1"/>
    <col min="2082" max="2082" width="16" style="153" customWidth="1"/>
    <col min="2083" max="2083" width="16.44140625" style="153" customWidth="1"/>
    <col min="2084" max="2084" width="20.6640625" style="153" customWidth="1"/>
    <col min="2085" max="2085" width="13.5546875" style="153" customWidth="1"/>
    <col min="2086" max="2086" width="17.88671875" style="153" customWidth="1"/>
    <col min="2087" max="2087" width="15.6640625" style="153" customWidth="1"/>
    <col min="2088" max="2088" width="19.44140625" style="153" customWidth="1"/>
    <col min="2089" max="2089" width="13.5546875" style="153" customWidth="1"/>
    <col min="2090" max="2090" width="11.88671875" style="153" customWidth="1"/>
    <col min="2091" max="2091" width="13.5546875" style="153" customWidth="1"/>
    <col min="2092" max="2097" width="10.6640625" style="153" customWidth="1"/>
    <col min="2098" max="2098" width="11.88671875" style="153" customWidth="1"/>
    <col min="2099" max="2101" width="10.6640625" style="153" customWidth="1"/>
    <col min="2102" max="2102" width="13.44140625" style="153" customWidth="1"/>
    <col min="2103" max="2103" width="16" style="153" customWidth="1"/>
    <col min="2104" max="2104" width="16.6640625" style="153" customWidth="1"/>
    <col min="2105" max="2304" width="10.109375" style="153"/>
    <col min="2305" max="2305" width="23.44140625" style="153" customWidth="1"/>
    <col min="2306" max="2306" width="11.5546875" style="153" customWidth="1"/>
    <col min="2307" max="2322" width="0" style="153" hidden="1" customWidth="1"/>
    <col min="2323" max="2324" width="47.6640625" style="153" customWidth="1"/>
    <col min="2325" max="2325" width="53.88671875" style="153" customWidth="1"/>
    <col min="2326" max="2331" width="14.44140625" style="153" customWidth="1"/>
    <col min="2332" max="2332" width="11.5546875" style="153" customWidth="1"/>
    <col min="2333" max="2333" width="0" style="153" hidden="1" customWidth="1"/>
    <col min="2334" max="2334" width="19.88671875" style="153" customWidth="1"/>
    <col min="2335" max="2335" width="20.33203125" style="153" customWidth="1"/>
    <col min="2336" max="2336" width="19.5546875" style="153" customWidth="1"/>
    <col min="2337" max="2337" width="16.88671875" style="153" customWidth="1"/>
    <col min="2338" max="2338" width="16" style="153" customWidth="1"/>
    <col min="2339" max="2339" width="16.44140625" style="153" customWidth="1"/>
    <col min="2340" max="2340" width="20.6640625" style="153" customWidth="1"/>
    <col min="2341" max="2341" width="13.5546875" style="153" customWidth="1"/>
    <col min="2342" max="2342" width="17.88671875" style="153" customWidth="1"/>
    <col min="2343" max="2343" width="15.6640625" style="153" customWidth="1"/>
    <col min="2344" max="2344" width="19.44140625" style="153" customWidth="1"/>
    <col min="2345" max="2345" width="13.5546875" style="153" customWidth="1"/>
    <col min="2346" max="2346" width="11.88671875" style="153" customWidth="1"/>
    <col min="2347" max="2347" width="13.5546875" style="153" customWidth="1"/>
    <col min="2348" max="2353" width="10.6640625" style="153" customWidth="1"/>
    <col min="2354" max="2354" width="11.88671875" style="153" customWidth="1"/>
    <col min="2355" max="2357" width="10.6640625" style="153" customWidth="1"/>
    <col min="2358" max="2358" width="13.44140625" style="153" customWidth="1"/>
    <col min="2359" max="2359" width="16" style="153" customWidth="1"/>
    <col min="2360" max="2360" width="16.6640625" style="153" customWidth="1"/>
    <col min="2361" max="2560" width="10.109375" style="153"/>
    <col min="2561" max="2561" width="23.44140625" style="153" customWidth="1"/>
    <col min="2562" max="2562" width="11.5546875" style="153" customWidth="1"/>
    <col min="2563" max="2578" width="0" style="153" hidden="1" customWidth="1"/>
    <col min="2579" max="2580" width="47.6640625" style="153" customWidth="1"/>
    <col min="2581" max="2581" width="53.88671875" style="153" customWidth="1"/>
    <col min="2582" max="2587" width="14.44140625" style="153" customWidth="1"/>
    <col min="2588" max="2588" width="11.5546875" style="153" customWidth="1"/>
    <col min="2589" max="2589" width="0" style="153" hidden="1" customWidth="1"/>
    <col min="2590" max="2590" width="19.88671875" style="153" customWidth="1"/>
    <col min="2591" max="2591" width="20.33203125" style="153" customWidth="1"/>
    <col min="2592" max="2592" width="19.5546875" style="153" customWidth="1"/>
    <col min="2593" max="2593" width="16.88671875" style="153" customWidth="1"/>
    <col min="2594" max="2594" width="16" style="153" customWidth="1"/>
    <col min="2595" max="2595" width="16.44140625" style="153" customWidth="1"/>
    <col min="2596" max="2596" width="20.6640625" style="153" customWidth="1"/>
    <col min="2597" max="2597" width="13.5546875" style="153" customWidth="1"/>
    <col min="2598" max="2598" width="17.88671875" style="153" customWidth="1"/>
    <col min="2599" max="2599" width="15.6640625" style="153" customWidth="1"/>
    <col min="2600" max="2600" width="19.44140625" style="153" customWidth="1"/>
    <col min="2601" max="2601" width="13.5546875" style="153" customWidth="1"/>
    <col min="2602" max="2602" width="11.88671875" style="153" customWidth="1"/>
    <col min="2603" max="2603" width="13.5546875" style="153" customWidth="1"/>
    <col min="2604" max="2609" width="10.6640625" style="153" customWidth="1"/>
    <col min="2610" max="2610" width="11.88671875" style="153" customWidth="1"/>
    <col min="2611" max="2613" width="10.6640625" style="153" customWidth="1"/>
    <col min="2614" max="2614" width="13.44140625" style="153" customWidth="1"/>
    <col min="2615" max="2615" width="16" style="153" customWidth="1"/>
    <col min="2616" max="2616" width="16.6640625" style="153" customWidth="1"/>
    <col min="2617" max="2816" width="10.109375" style="153"/>
    <col min="2817" max="2817" width="23.44140625" style="153" customWidth="1"/>
    <col min="2818" max="2818" width="11.5546875" style="153" customWidth="1"/>
    <col min="2819" max="2834" width="0" style="153" hidden="1" customWidth="1"/>
    <col min="2835" max="2836" width="47.6640625" style="153" customWidth="1"/>
    <col min="2837" max="2837" width="53.88671875" style="153" customWidth="1"/>
    <col min="2838" max="2843" width="14.44140625" style="153" customWidth="1"/>
    <col min="2844" max="2844" width="11.5546875" style="153" customWidth="1"/>
    <col min="2845" max="2845" width="0" style="153" hidden="1" customWidth="1"/>
    <col min="2846" max="2846" width="19.88671875" style="153" customWidth="1"/>
    <col min="2847" max="2847" width="20.33203125" style="153" customWidth="1"/>
    <col min="2848" max="2848" width="19.5546875" style="153" customWidth="1"/>
    <col min="2849" max="2849" width="16.88671875" style="153" customWidth="1"/>
    <col min="2850" max="2850" width="16" style="153" customWidth="1"/>
    <col min="2851" max="2851" width="16.44140625" style="153" customWidth="1"/>
    <col min="2852" max="2852" width="20.6640625" style="153" customWidth="1"/>
    <col min="2853" max="2853" width="13.5546875" style="153" customWidth="1"/>
    <col min="2854" max="2854" width="17.88671875" style="153" customWidth="1"/>
    <col min="2855" max="2855" width="15.6640625" style="153" customWidth="1"/>
    <col min="2856" max="2856" width="19.44140625" style="153" customWidth="1"/>
    <col min="2857" max="2857" width="13.5546875" style="153" customWidth="1"/>
    <col min="2858" max="2858" width="11.88671875" style="153" customWidth="1"/>
    <col min="2859" max="2859" width="13.5546875" style="153" customWidth="1"/>
    <col min="2860" max="2865" width="10.6640625" style="153" customWidth="1"/>
    <col min="2866" max="2866" width="11.88671875" style="153" customWidth="1"/>
    <col min="2867" max="2869" width="10.6640625" style="153" customWidth="1"/>
    <col min="2870" max="2870" width="13.44140625" style="153" customWidth="1"/>
    <col min="2871" max="2871" width="16" style="153" customWidth="1"/>
    <col min="2872" max="2872" width="16.6640625" style="153" customWidth="1"/>
    <col min="2873" max="3072" width="10.109375" style="153"/>
    <col min="3073" max="3073" width="23.44140625" style="153" customWidth="1"/>
    <col min="3074" max="3074" width="11.5546875" style="153" customWidth="1"/>
    <col min="3075" max="3090" width="0" style="153" hidden="1" customWidth="1"/>
    <col min="3091" max="3092" width="47.6640625" style="153" customWidth="1"/>
    <col min="3093" max="3093" width="53.88671875" style="153" customWidth="1"/>
    <col min="3094" max="3099" width="14.44140625" style="153" customWidth="1"/>
    <col min="3100" max="3100" width="11.5546875" style="153" customWidth="1"/>
    <col min="3101" max="3101" width="0" style="153" hidden="1" customWidth="1"/>
    <col min="3102" max="3102" width="19.88671875" style="153" customWidth="1"/>
    <col min="3103" max="3103" width="20.33203125" style="153" customWidth="1"/>
    <col min="3104" max="3104" width="19.5546875" style="153" customWidth="1"/>
    <col min="3105" max="3105" width="16.88671875" style="153" customWidth="1"/>
    <col min="3106" max="3106" width="16" style="153" customWidth="1"/>
    <col min="3107" max="3107" width="16.44140625" style="153" customWidth="1"/>
    <col min="3108" max="3108" width="20.6640625" style="153" customWidth="1"/>
    <col min="3109" max="3109" width="13.5546875" style="153" customWidth="1"/>
    <col min="3110" max="3110" width="17.88671875" style="153" customWidth="1"/>
    <col min="3111" max="3111" width="15.6640625" style="153" customWidth="1"/>
    <col min="3112" max="3112" width="19.44140625" style="153" customWidth="1"/>
    <col min="3113" max="3113" width="13.5546875" style="153" customWidth="1"/>
    <col min="3114" max="3114" width="11.88671875" style="153" customWidth="1"/>
    <col min="3115" max="3115" width="13.5546875" style="153" customWidth="1"/>
    <col min="3116" max="3121" width="10.6640625" style="153" customWidth="1"/>
    <col min="3122" max="3122" width="11.88671875" style="153" customWidth="1"/>
    <col min="3123" max="3125" width="10.6640625" style="153" customWidth="1"/>
    <col min="3126" max="3126" width="13.44140625" style="153" customWidth="1"/>
    <col min="3127" max="3127" width="16" style="153" customWidth="1"/>
    <col min="3128" max="3128" width="16.6640625" style="153" customWidth="1"/>
    <col min="3129" max="3328" width="10.109375" style="153"/>
    <col min="3329" max="3329" width="23.44140625" style="153" customWidth="1"/>
    <col min="3330" max="3330" width="11.5546875" style="153" customWidth="1"/>
    <col min="3331" max="3346" width="0" style="153" hidden="1" customWidth="1"/>
    <col min="3347" max="3348" width="47.6640625" style="153" customWidth="1"/>
    <col min="3349" max="3349" width="53.88671875" style="153" customWidth="1"/>
    <col min="3350" max="3355" width="14.44140625" style="153" customWidth="1"/>
    <col min="3356" max="3356" width="11.5546875" style="153" customWidth="1"/>
    <col min="3357" max="3357" width="0" style="153" hidden="1" customWidth="1"/>
    <col min="3358" max="3358" width="19.88671875" style="153" customWidth="1"/>
    <col min="3359" max="3359" width="20.33203125" style="153" customWidth="1"/>
    <col min="3360" max="3360" width="19.5546875" style="153" customWidth="1"/>
    <col min="3361" max="3361" width="16.88671875" style="153" customWidth="1"/>
    <col min="3362" max="3362" width="16" style="153" customWidth="1"/>
    <col min="3363" max="3363" width="16.44140625" style="153" customWidth="1"/>
    <col min="3364" max="3364" width="20.6640625" style="153" customWidth="1"/>
    <col min="3365" max="3365" width="13.5546875" style="153" customWidth="1"/>
    <col min="3366" max="3366" width="17.88671875" style="153" customWidth="1"/>
    <col min="3367" max="3367" width="15.6640625" style="153" customWidth="1"/>
    <col min="3368" max="3368" width="19.44140625" style="153" customWidth="1"/>
    <col min="3369" max="3369" width="13.5546875" style="153" customWidth="1"/>
    <col min="3370" max="3370" width="11.88671875" style="153" customWidth="1"/>
    <col min="3371" max="3371" width="13.5546875" style="153" customWidth="1"/>
    <col min="3372" max="3377" width="10.6640625" style="153" customWidth="1"/>
    <col min="3378" max="3378" width="11.88671875" style="153" customWidth="1"/>
    <col min="3379" max="3381" width="10.6640625" style="153" customWidth="1"/>
    <col min="3382" max="3382" width="13.44140625" style="153" customWidth="1"/>
    <col min="3383" max="3383" width="16" style="153" customWidth="1"/>
    <col min="3384" max="3384" width="16.6640625" style="153" customWidth="1"/>
    <col min="3385" max="3584" width="10.109375" style="153"/>
    <col min="3585" max="3585" width="23.44140625" style="153" customWidth="1"/>
    <col min="3586" max="3586" width="11.5546875" style="153" customWidth="1"/>
    <col min="3587" max="3602" width="0" style="153" hidden="1" customWidth="1"/>
    <col min="3603" max="3604" width="47.6640625" style="153" customWidth="1"/>
    <col min="3605" max="3605" width="53.88671875" style="153" customWidth="1"/>
    <col min="3606" max="3611" width="14.44140625" style="153" customWidth="1"/>
    <col min="3612" max="3612" width="11.5546875" style="153" customWidth="1"/>
    <col min="3613" max="3613" width="0" style="153" hidden="1" customWidth="1"/>
    <col min="3614" max="3614" width="19.88671875" style="153" customWidth="1"/>
    <col min="3615" max="3615" width="20.33203125" style="153" customWidth="1"/>
    <col min="3616" max="3616" width="19.5546875" style="153" customWidth="1"/>
    <col min="3617" max="3617" width="16.88671875" style="153" customWidth="1"/>
    <col min="3618" max="3618" width="16" style="153" customWidth="1"/>
    <col min="3619" max="3619" width="16.44140625" style="153" customWidth="1"/>
    <col min="3620" max="3620" width="20.6640625" style="153" customWidth="1"/>
    <col min="3621" max="3621" width="13.5546875" style="153" customWidth="1"/>
    <col min="3622" max="3622" width="17.88671875" style="153" customWidth="1"/>
    <col min="3623" max="3623" width="15.6640625" style="153" customWidth="1"/>
    <col min="3624" max="3624" width="19.44140625" style="153" customWidth="1"/>
    <col min="3625" max="3625" width="13.5546875" style="153" customWidth="1"/>
    <col min="3626" max="3626" width="11.88671875" style="153" customWidth="1"/>
    <col min="3627" max="3627" width="13.5546875" style="153" customWidth="1"/>
    <col min="3628" max="3633" width="10.6640625" style="153" customWidth="1"/>
    <col min="3634" max="3634" width="11.88671875" style="153" customWidth="1"/>
    <col min="3635" max="3637" width="10.6640625" style="153" customWidth="1"/>
    <col min="3638" max="3638" width="13.44140625" style="153" customWidth="1"/>
    <col min="3639" max="3639" width="16" style="153" customWidth="1"/>
    <col min="3640" max="3640" width="16.6640625" style="153" customWidth="1"/>
    <col min="3641" max="3840" width="10.109375" style="153"/>
    <col min="3841" max="3841" width="23.44140625" style="153" customWidth="1"/>
    <col min="3842" max="3842" width="11.5546875" style="153" customWidth="1"/>
    <col min="3843" max="3858" width="0" style="153" hidden="1" customWidth="1"/>
    <col min="3859" max="3860" width="47.6640625" style="153" customWidth="1"/>
    <col min="3861" max="3861" width="53.88671875" style="153" customWidth="1"/>
    <col min="3862" max="3867" width="14.44140625" style="153" customWidth="1"/>
    <col min="3868" max="3868" width="11.5546875" style="153" customWidth="1"/>
    <col min="3869" max="3869" width="0" style="153" hidden="1" customWidth="1"/>
    <col min="3870" max="3870" width="19.88671875" style="153" customWidth="1"/>
    <col min="3871" max="3871" width="20.33203125" style="153" customWidth="1"/>
    <col min="3872" max="3872" width="19.5546875" style="153" customWidth="1"/>
    <col min="3873" max="3873" width="16.88671875" style="153" customWidth="1"/>
    <col min="3874" max="3874" width="16" style="153" customWidth="1"/>
    <col min="3875" max="3875" width="16.44140625" style="153" customWidth="1"/>
    <col min="3876" max="3876" width="20.6640625" style="153" customWidth="1"/>
    <col min="3877" max="3877" width="13.5546875" style="153" customWidth="1"/>
    <col min="3878" max="3878" width="17.88671875" style="153" customWidth="1"/>
    <col min="3879" max="3879" width="15.6640625" style="153" customWidth="1"/>
    <col min="3880" max="3880" width="19.44140625" style="153" customWidth="1"/>
    <col min="3881" max="3881" width="13.5546875" style="153" customWidth="1"/>
    <col min="3882" max="3882" width="11.88671875" style="153" customWidth="1"/>
    <col min="3883" max="3883" width="13.5546875" style="153" customWidth="1"/>
    <col min="3884" max="3889" width="10.6640625" style="153" customWidth="1"/>
    <col min="3890" max="3890" width="11.88671875" style="153" customWidth="1"/>
    <col min="3891" max="3893" width="10.6640625" style="153" customWidth="1"/>
    <col min="3894" max="3894" width="13.44140625" style="153" customWidth="1"/>
    <col min="3895" max="3895" width="16" style="153" customWidth="1"/>
    <col min="3896" max="3896" width="16.6640625" style="153" customWidth="1"/>
    <col min="3897" max="4096" width="10.109375" style="153"/>
    <col min="4097" max="4097" width="23.44140625" style="153" customWidth="1"/>
    <col min="4098" max="4098" width="11.5546875" style="153" customWidth="1"/>
    <col min="4099" max="4114" width="0" style="153" hidden="1" customWidth="1"/>
    <col min="4115" max="4116" width="47.6640625" style="153" customWidth="1"/>
    <col min="4117" max="4117" width="53.88671875" style="153" customWidth="1"/>
    <col min="4118" max="4123" width="14.44140625" style="153" customWidth="1"/>
    <col min="4124" max="4124" width="11.5546875" style="153" customWidth="1"/>
    <col min="4125" max="4125" width="0" style="153" hidden="1" customWidth="1"/>
    <col min="4126" max="4126" width="19.88671875" style="153" customWidth="1"/>
    <col min="4127" max="4127" width="20.33203125" style="153" customWidth="1"/>
    <col min="4128" max="4128" width="19.5546875" style="153" customWidth="1"/>
    <col min="4129" max="4129" width="16.88671875" style="153" customWidth="1"/>
    <col min="4130" max="4130" width="16" style="153" customWidth="1"/>
    <col min="4131" max="4131" width="16.44140625" style="153" customWidth="1"/>
    <col min="4132" max="4132" width="20.6640625" style="153" customWidth="1"/>
    <col min="4133" max="4133" width="13.5546875" style="153" customWidth="1"/>
    <col min="4134" max="4134" width="17.88671875" style="153" customWidth="1"/>
    <col min="4135" max="4135" width="15.6640625" style="153" customWidth="1"/>
    <col min="4136" max="4136" width="19.44140625" style="153" customWidth="1"/>
    <col min="4137" max="4137" width="13.5546875" style="153" customWidth="1"/>
    <col min="4138" max="4138" width="11.88671875" style="153" customWidth="1"/>
    <col min="4139" max="4139" width="13.5546875" style="153" customWidth="1"/>
    <col min="4140" max="4145" width="10.6640625" style="153" customWidth="1"/>
    <col min="4146" max="4146" width="11.88671875" style="153" customWidth="1"/>
    <col min="4147" max="4149" width="10.6640625" style="153" customWidth="1"/>
    <col min="4150" max="4150" width="13.44140625" style="153" customWidth="1"/>
    <col min="4151" max="4151" width="16" style="153" customWidth="1"/>
    <col min="4152" max="4152" width="16.6640625" style="153" customWidth="1"/>
    <col min="4153" max="4352" width="10.109375" style="153"/>
    <col min="4353" max="4353" width="23.44140625" style="153" customWidth="1"/>
    <col min="4354" max="4354" width="11.5546875" style="153" customWidth="1"/>
    <col min="4355" max="4370" width="0" style="153" hidden="1" customWidth="1"/>
    <col min="4371" max="4372" width="47.6640625" style="153" customWidth="1"/>
    <col min="4373" max="4373" width="53.88671875" style="153" customWidth="1"/>
    <col min="4374" max="4379" width="14.44140625" style="153" customWidth="1"/>
    <col min="4380" max="4380" width="11.5546875" style="153" customWidth="1"/>
    <col min="4381" max="4381" width="0" style="153" hidden="1" customWidth="1"/>
    <col min="4382" max="4382" width="19.88671875" style="153" customWidth="1"/>
    <col min="4383" max="4383" width="20.33203125" style="153" customWidth="1"/>
    <col min="4384" max="4384" width="19.5546875" style="153" customWidth="1"/>
    <col min="4385" max="4385" width="16.88671875" style="153" customWidth="1"/>
    <col min="4386" max="4386" width="16" style="153" customWidth="1"/>
    <col min="4387" max="4387" width="16.44140625" style="153" customWidth="1"/>
    <col min="4388" max="4388" width="20.6640625" style="153" customWidth="1"/>
    <col min="4389" max="4389" width="13.5546875" style="153" customWidth="1"/>
    <col min="4390" max="4390" width="17.88671875" style="153" customWidth="1"/>
    <col min="4391" max="4391" width="15.6640625" style="153" customWidth="1"/>
    <col min="4392" max="4392" width="19.44140625" style="153" customWidth="1"/>
    <col min="4393" max="4393" width="13.5546875" style="153" customWidth="1"/>
    <col min="4394" max="4394" width="11.88671875" style="153" customWidth="1"/>
    <col min="4395" max="4395" width="13.5546875" style="153" customWidth="1"/>
    <col min="4396" max="4401" width="10.6640625" style="153" customWidth="1"/>
    <col min="4402" max="4402" width="11.88671875" style="153" customWidth="1"/>
    <col min="4403" max="4405" width="10.6640625" style="153" customWidth="1"/>
    <col min="4406" max="4406" width="13.44140625" style="153" customWidth="1"/>
    <col min="4407" max="4407" width="16" style="153" customWidth="1"/>
    <col min="4408" max="4408" width="16.6640625" style="153" customWidth="1"/>
    <col min="4409" max="4608" width="10.109375" style="153"/>
    <col min="4609" max="4609" width="23.44140625" style="153" customWidth="1"/>
    <col min="4610" max="4610" width="11.5546875" style="153" customWidth="1"/>
    <col min="4611" max="4626" width="0" style="153" hidden="1" customWidth="1"/>
    <col min="4627" max="4628" width="47.6640625" style="153" customWidth="1"/>
    <col min="4629" max="4629" width="53.88671875" style="153" customWidth="1"/>
    <col min="4630" max="4635" width="14.44140625" style="153" customWidth="1"/>
    <col min="4636" max="4636" width="11.5546875" style="153" customWidth="1"/>
    <col min="4637" max="4637" width="0" style="153" hidden="1" customWidth="1"/>
    <col min="4638" max="4638" width="19.88671875" style="153" customWidth="1"/>
    <col min="4639" max="4639" width="20.33203125" style="153" customWidth="1"/>
    <col min="4640" max="4640" width="19.5546875" style="153" customWidth="1"/>
    <col min="4641" max="4641" width="16.88671875" style="153" customWidth="1"/>
    <col min="4642" max="4642" width="16" style="153" customWidth="1"/>
    <col min="4643" max="4643" width="16.44140625" style="153" customWidth="1"/>
    <col min="4644" max="4644" width="20.6640625" style="153" customWidth="1"/>
    <col min="4645" max="4645" width="13.5546875" style="153" customWidth="1"/>
    <col min="4646" max="4646" width="17.88671875" style="153" customWidth="1"/>
    <col min="4647" max="4647" width="15.6640625" style="153" customWidth="1"/>
    <col min="4648" max="4648" width="19.44140625" style="153" customWidth="1"/>
    <col min="4649" max="4649" width="13.5546875" style="153" customWidth="1"/>
    <col min="4650" max="4650" width="11.88671875" style="153" customWidth="1"/>
    <col min="4651" max="4651" width="13.5546875" style="153" customWidth="1"/>
    <col min="4652" max="4657" width="10.6640625" style="153" customWidth="1"/>
    <col min="4658" max="4658" width="11.88671875" style="153" customWidth="1"/>
    <col min="4659" max="4661" width="10.6640625" style="153" customWidth="1"/>
    <col min="4662" max="4662" width="13.44140625" style="153" customWidth="1"/>
    <col min="4663" max="4663" width="16" style="153" customWidth="1"/>
    <col min="4664" max="4664" width="16.6640625" style="153" customWidth="1"/>
    <col min="4665" max="4864" width="10.109375" style="153"/>
    <col min="4865" max="4865" width="23.44140625" style="153" customWidth="1"/>
    <col min="4866" max="4866" width="11.5546875" style="153" customWidth="1"/>
    <col min="4867" max="4882" width="0" style="153" hidden="1" customWidth="1"/>
    <col min="4883" max="4884" width="47.6640625" style="153" customWidth="1"/>
    <col min="4885" max="4885" width="53.88671875" style="153" customWidth="1"/>
    <col min="4886" max="4891" width="14.44140625" style="153" customWidth="1"/>
    <col min="4892" max="4892" width="11.5546875" style="153" customWidth="1"/>
    <col min="4893" max="4893" width="0" style="153" hidden="1" customWidth="1"/>
    <col min="4894" max="4894" width="19.88671875" style="153" customWidth="1"/>
    <col min="4895" max="4895" width="20.33203125" style="153" customWidth="1"/>
    <col min="4896" max="4896" width="19.5546875" style="153" customWidth="1"/>
    <col min="4897" max="4897" width="16.88671875" style="153" customWidth="1"/>
    <col min="4898" max="4898" width="16" style="153" customWidth="1"/>
    <col min="4899" max="4899" width="16.44140625" style="153" customWidth="1"/>
    <col min="4900" max="4900" width="20.6640625" style="153" customWidth="1"/>
    <col min="4901" max="4901" width="13.5546875" style="153" customWidth="1"/>
    <col min="4902" max="4902" width="17.88671875" style="153" customWidth="1"/>
    <col min="4903" max="4903" width="15.6640625" style="153" customWidth="1"/>
    <col min="4904" max="4904" width="19.44140625" style="153" customWidth="1"/>
    <col min="4905" max="4905" width="13.5546875" style="153" customWidth="1"/>
    <col min="4906" max="4906" width="11.88671875" style="153" customWidth="1"/>
    <col min="4907" max="4907" width="13.5546875" style="153" customWidth="1"/>
    <col min="4908" max="4913" width="10.6640625" style="153" customWidth="1"/>
    <col min="4914" max="4914" width="11.88671875" style="153" customWidth="1"/>
    <col min="4915" max="4917" width="10.6640625" style="153" customWidth="1"/>
    <col min="4918" max="4918" width="13.44140625" style="153" customWidth="1"/>
    <col min="4919" max="4919" width="16" style="153" customWidth="1"/>
    <col min="4920" max="4920" width="16.6640625" style="153" customWidth="1"/>
    <col min="4921" max="5120" width="10.109375" style="153"/>
    <col min="5121" max="5121" width="23.44140625" style="153" customWidth="1"/>
    <col min="5122" max="5122" width="11.5546875" style="153" customWidth="1"/>
    <col min="5123" max="5138" width="0" style="153" hidden="1" customWidth="1"/>
    <col min="5139" max="5140" width="47.6640625" style="153" customWidth="1"/>
    <col min="5141" max="5141" width="53.88671875" style="153" customWidth="1"/>
    <col min="5142" max="5147" width="14.44140625" style="153" customWidth="1"/>
    <col min="5148" max="5148" width="11.5546875" style="153" customWidth="1"/>
    <col min="5149" max="5149" width="0" style="153" hidden="1" customWidth="1"/>
    <col min="5150" max="5150" width="19.88671875" style="153" customWidth="1"/>
    <col min="5151" max="5151" width="20.33203125" style="153" customWidth="1"/>
    <col min="5152" max="5152" width="19.5546875" style="153" customWidth="1"/>
    <col min="5153" max="5153" width="16.88671875" style="153" customWidth="1"/>
    <col min="5154" max="5154" width="16" style="153" customWidth="1"/>
    <col min="5155" max="5155" width="16.44140625" style="153" customWidth="1"/>
    <col min="5156" max="5156" width="20.6640625" style="153" customWidth="1"/>
    <col min="5157" max="5157" width="13.5546875" style="153" customWidth="1"/>
    <col min="5158" max="5158" width="17.88671875" style="153" customWidth="1"/>
    <col min="5159" max="5159" width="15.6640625" style="153" customWidth="1"/>
    <col min="5160" max="5160" width="19.44140625" style="153" customWidth="1"/>
    <col min="5161" max="5161" width="13.5546875" style="153" customWidth="1"/>
    <col min="5162" max="5162" width="11.88671875" style="153" customWidth="1"/>
    <col min="5163" max="5163" width="13.5546875" style="153" customWidth="1"/>
    <col min="5164" max="5169" width="10.6640625" style="153" customWidth="1"/>
    <col min="5170" max="5170" width="11.88671875" style="153" customWidth="1"/>
    <col min="5171" max="5173" width="10.6640625" style="153" customWidth="1"/>
    <col min="5174" max="5174" width="13.44140625" style="153" customWidth="1"/>
    <col min="5175" max="5175" width="16" style="153" customWidth="1"/>
    <col min="5176" max="5176" width="16.6640625" style="153" customWidth="1"/>
    <col min="5177" max="5376" width="10.109375" style="153"/>
    <col min="5377" max="5377" width="23.44140625" style="153" customWidth="1"/>
    <col min="5378" max="5378" width="11.5546875" style="153" customWidth="1"/>
    <col min="5379" max="5394" width="0" style="153" hidden="1" customWidth="1"/>
    <col min="5395" max="5396" width="47.6640625" style="153" customWidth="1"/>
    <col min="5397" max="5397" width="53.88671875" style="153" customWidth="1"/>
    <col min="5398" max="5403" width="14.44140625" style="153" customWidth="1"/>
    <col min="5404" max="5404" width="11.5546875" style="153" customWidth="1"/>
    <col min="5405" max="5405" width="0" style="153" hidden="1" customWidth="1"/>
    <col min="5406" max="5406" width="19.88671875" style="153" customWidth="1"/>
    <col min="5407" max="5407" width="20.33203125" style="153" customWidth="1"/>
    <col min="5408" max="5408" width="19.5546875" style="153" customWidth="1"/>
    <col min="5409" max="5409" width="16.88671875" style="153" customWidth="1"/>
    <col min="5410" max="5410" width="16" style="153" customWidth="1"/>
    <col min="5411" max="5411" width="16.44140625" style="153" customWidth="1"/>
    <col min="5412" max="5412" width="20.6640625" style="153" customWidth="1"/>
    <col min="5413" max="5413" width="13.5546875" style="153" customWidth="1"/>
    <col min="5414" max="5414" width="17.88671875" style="153" customWidth="1"/>
    <col min="5415" max="5415" width="15.6640625" style="153" customWidth="1"/>
    <col min="5416" max="5416" width="19.44140625" style="153" customWidth="1"/>
    <col min="5417" max="5417" width="13.5546875" style="153" customWidth="1"/>
    <col min="5418" max="5418" width="11.88671875" style="153" customWidth="1"/>
    <col min="5419" max="5419" width="13.5546875" style="153" customWidth="1"/>
    <col min="5420" max="5425" width="10.6640625" style="153" customWidth="1"/>
    <col min="5426" max="5426" width="11.88671875" style="153" customWidth="1"/>
    <col min="5427" max="5429" width="10.6640625" style="153" customWidth="1"/>
    <col min="5430" max="5430" width="13.44140625" style="153" customWidth="1"/>
    <col min="5431" max="5431" width="16" style="153" customWidth="1"/>
    <col min="5432" max="5432" width="16.6640625" style="153" customWidth="1"/>
    <col min="5433" max="5632" width="10.109375" style="153"/>
    <col min="5633" max="5633" width="23.44140625" style="153" customWidth="1"/>
    <col min="5634" max="5634" width="11.5546875" style="153" customWidth="1"/>
    <col min="5635" max="5650" width="0" style="153" hidden="1" customWidth="1"/>
    <col min="5651" max="5652" width="47.6640625" style="153" customWidth="1"/>
    <col min="5653" max="5653" width="53.88671875" style="153" customWidth="1"/>
    <col min="5654" max="5659" width="14.44140625" style="153" customWidth="1"/>
    <col min="5660" max="5660" width="11.5546875" style="153" customWidth="1"/>
    <col min="5661" max="5661" width="0" style="153" hidden="1" customWidth="1"/>
    <col min="5662" max="5662" width="19.88671875" style="153" customWidth="1"/>
    <col min="5663" max="5663" width="20.33203125" style="153" customWidth="1"/>
    <col min="5664" max="5664" width="19.5546875" style="153" customWidth="1"/>
    <col min="5665" max="5665" width="16.88671875" style="153" customWidth="1"/>
    <col min="5666" max="5666" width="16" style="153" customWidth="1"/>
    <col min="5667" max="5667" width="16.44140625" style="153" customWidth="1"/>
    <col min="5668" max="5668" width="20.6640625" style="153" customWidth="1"/>
    <col min="5669" max="5669" width="13.5546875" style="153" customWidth="1"/>
    <col min="5670" max="5670" width="17.88671875" style="153" customWidth="1"/>
    <col min="5671" max="5671" width="15.6640625" style="153" customWidth="1"/>
    <col min="5672" max="5672" width="19.44140625" style="153" customWidth="1"/>
    <col min="5673" max="5673" width="13.5546875" style="153" customWidth="1"/>
    <col min="5674" max="5674" width="11.88671875" style="153" customWidth="1"/>
    <col min="5675" max="5675" width="13.5546875" style="153" customWidth="1"/>
    <col min="5676" max="5681" width="10.6640625" style="153" customWidth="1"/>
    <col min="5682" max="5682" width="11.88671875" style="153" customWidth="1"/>
    <col min="5683" max="5685" width="10.6640625" style="153" customWidth="1"/>
    <col min="5686" max="5686" width="13.44140625" style="153" customWidth="1"/>
    <col min="5687" max="5687" width="16" style="153" customWidth="1"/>
    <col min="5688" max="5688" width="16.6640625" style="153" customWidth="1"/>
    <col min="5689" max="5888" width="10.109375" style="153"/>
    <col min="5889" max="5889" width="23.44140625" style="153" customWidth="1"/>
    <col min="5890" max="5890" width="11.5546875" style="153" customWidth="1"/>
    <col min="5891" max="5906" width="0" style="153" hidden="1" customWidth="1"/>
    <col min="5907" max="5908" width="47.6640625" style="153" customWidth="1"/>
    <col min="5909" max="5909" width="53.88671875" style="153" customWidth="1"/>
    <col min="5910" max="5915" width="14.44140625" style="153" customWidth="1"/>
    <col min="5916" max="5916" width="11.5546875" style="153" customWidth="1"/>
    <col min="5917" max="5917" width="0" style="153" hidden="1" customWidth="1"/>
    <col min="5918" max="5918" width="19.88671875" style="153" customWidth="1"/>
    <col min="5919" max="5919" width="20.33203125" style="153" customWidth="1"/>
    <col min="5920" max="5920" width="19.5546875" style="153" customWidth="1"/>
    <col min="5921" max="5921" width="16.88671875" style="153" customWidth="1"/>
    <col min="5922" max="5922" width="16" style="153" customWidth="1"/>
    <col min="5923" max="5923" width="16.44140625" style="153" customWidth="1"/>
    <col min="5924" max="5924" width="20.6640625" style="153" customWidth="1"/>
    <col min="5925" max="5925" width="13.5546875" style="153" customWidth="1"/>
    <col min="5926" max="5926" width="17.88671875" style="153" customWidth="1"/>
    <col min="5927" max="5927" width="15.6640625" style="153" customWidth="1"/>
    <col min="5928" max="5928" width="19.44140625" style="153" customWidth="1"/>
    <col min="5929" max="5929" width="13.5546875" style="153" customWidth="1"/>
    <col min="5930" max="5930" width="11.88671875" style="153" customWidth="1"/>
    <col min="5931" max="5931" width="13.5546875" style="153" customWidth="1"/>
    <col min="5932" max="5937" width="10.6640625" style="153" customWidth="1"/>
    <col min="5938" max="5938" width="11.88671875" style="153" customWidth="1"/>
    <col min="5939" max="5941" width="10.6640625" style="153" customWidth="1"/>
    <col min="5942" max="5942" width="13.44140625" style="153" customWidth="1"/>
    <col min="5943" max="5943" width="16" style="153" customWidth="1"/>
    <col min="5944" max="5944" width="16.6640625" style="153" customWidth="1"/>
    <col min="5945" max="6144" width="10.109375" style="153"/>
    <col min="6145" max="6145" width="23.44140625" style="153" customWidth="1"/>
    <col min="6146" max="6146" width="11.5546875" style="153" customWidth="1"/>
    <col min="6147" max="6162" width="0" style="153" hidden="1" customWidth="1"/>
    <col min="6163" max="6164" width="47.6640625" style="153" customWidth="1"/>
    <col min="6165" max="6165" width="53.88671875" style="153" customWidth="1"/>
    <col min="6166" max="6171" width="14.44140625" style="153" customWidth="1"/>
    <col min="6172" max="6172" width="11.5546875" style="153" customWidth="1"/>
    <col min="6173" max="6173" width="0" style="153" hidden="1" customWidth="1"/>
    <col min="6174" max="6174" width="19.88671875" style="153" customWidth="1"/>
    <col min="6175" max="6175" width="20.33203125" style="153" customWidth="1"/>
    <col min="6176" max="6176" width="19.5546875" style="153" customWidth="1"/>
    <col min="6177" max="6177" width="16.88671875" style="153" customWidth="1"/>
    <col min="6178" max="6178" width="16" style="153" customWidth="1"/>
    <col min="6179" max="6179" width="16.44140625" style="153" customWidth="1"/>
    <col min="6180" max="6180" width="20.6640625" style="153" customWidth="1"/>
    <col min="6181" max="6181" width="13.5546875" style="153" customWidth="1"/>
    <col min="6182" max="6182" width="17.88671875" style="153" customWidth="1"/>
    <col min="6183" max="6183" width="15.6640625" style="153" customWidth="1"/>
    <col min="6184" max="6184" width="19.44140625" style="153" customWidth="1"/>
    <col min="6185" max="6185" width="13.5546875" style="153" customWidth="1"/>
    <col min="6186" max="6186" width="11.88671875" style="153" customWidth="1"/>
    <col min="6187" max="6187" width="13.5546875" style="153" customWidth="1"/>
    <col min="6188" max="6193" width="10.6640625" style="153" customWidth="1"/>
    <col min="6194" max="6194" width="11.88671875" style="153" customWidth="1"/>
    <col min="6195" max="6197" width="10.6640625" style="153" customWidth="1"/>
    <col min="6198" max="6198" width="13.44140625" style="153" customWidth="1"/>
    <col min="6199" max="6199" width="16" style="153" customWidth="1"/>
    <col min="6200" max="6200" width="16.6640625" style="153" customWidth="1"/>
    <col min="6201" max="6400" width="10.109375" style="153"/>
    <col min="6401" max="6401" width="23.44140625" style="153" customWidth="1"/>
    <col min="6402" max="6402" width="11.5546875" style="153" customWidth="1"/>
    <col min="6403" max="6418" width="0" style="153" hidden="1" customWidth="1"/>
    <col min="6419" max="6420" width="47.6640625" style="153" customWidth="1"/>
    <col min="6421" max="6421" width="53.88671875" style="153" customWidth="1"/>
    <col min="6422" max="6427" width="14.44140625" style="153" customWidth="1"/>
    <col min="6428" max="6428" width="11.5546875" style="153" customWidth="1"/>
    <col min="6429" max="6429" width="0" style="153" hidden="1" customWidth="1"/>
    <col min="6430" max="6430" width="19.88671875" style="153" customWidth="1"/>
    <col min="6431" max="6431" width="20.33203125" style="153" customWidth="1"/>
    <col min="6432" max="6432" width="19.5546875" style="153" customWidth="1"/>
    <col min="6433" max="6433" width="16.88671875" style="153" customWidth="1"/>
    <col min="6434" max="6434" width="16" style="153" customWidth="1"/>
    <col min="6435" max="6435" width="16.44140625" style="153" customWidth="1"/>
    <col min="6436" max="6436" width="20.6640625" style="153" customWidth="1"/>
    <col min="6437" max="6437" width="13.5546875" style="153" customWidth="1"/>
    <col min="6438" max="6438" width="17.88671875" style="153" customWidth="1"/>
    <col min="6439" max="6439" width="15.6640625" style="153" customWidth="1"/>
    <col min="6440" max="6440" width="19.44140625" style="153" customWidth="1"/>
    <col min="6441" max="6441" width="13.5546875" style="153" customWidth="1"/>
    <col min="6442" max="6442" width="11.88671875" style="153" customWidth="1"/>
    <col min="6443" max="6443" width="13.5546875" style="153" customWidth="1"/>
    <col min="6444" max="6449" width="10.6640625" style="153" customWidth="1"/>
    <col min="6450" max="6450" width="11.88671875" style="153" customWidth="1"/>
    <col min="6451" max="6453" width="10.6640625" style="153" customWidth="1"/>
    <col min="6454" max="6454" width="13.44140625" style="153" customWidth="1"/>
    <col min="6455" max="6455" width="16" style="153" customWidth="1"/>
    <col min="6456" max="6456" width="16.6640625" style="153" customWidth="1"/>
    <col min="6457" max="6656" width="10.109375" style="153"/>
    <col min="6657" max="6657" width="23.44140625" style="153" customWidth="1"/>
    <col min="6658" max="6658" width="11.5546875" style="153" customWidth="1"/>
    <col min="6659" max="6674" width="0" style="153" hidden="1" customWidth="1"/>
    <col min="6675" max="6676" width="47.6640625" style="153" customWidth="1"/>
    <col min="6677" max="6677" width="53.88671875" style="153" customWidth="1"/>
    <col min="6678" max="6683" width="14.44140625" style="153" customWidth="1"/>
    <col min="6684" max="6684" width="11.5546875" style="153" customWidth="1"/>
    <col min="6685" max="6685" width="0" style="153" hidden="1" customWidth="1"/>
    <col min="6686" max="6686" width="19.88671875" style="153" customWidth="1"/>
    <col min="6687" max="6687" width="20.33203125" style="153" customWidth="1"/>
    <col min="6688" max="6688" width="19.5546875" style="153" customWidth="1"/>
    <col min="6689" max="6689" width="16.88671875" style="153" customWidth="1"/>
    <col min="6690" max="6690" width="16" style="153" customWidth="1"/>
    <col min="6691" max="6691" width="16.44140625" style="153" customWidth="1"/>
    <col min="6692" max="6692" width="20.6640625" style="153" customWidth="1"/>
    <col min="6693" max="6693" width="13.5546875" style="153" customWidth="1"/>
    <col min="6694" max="6694" width="17.88671875" style="153" customWidth="1"/>
    <col min="6695" max="6695" width="15.6640625" style="153" customWidth="1"/>
    <col min="6696" max="6696" width="19.44140625" style="153" customWidth="1"/>
    <col min="6697" max="6697" width="13.5546875" style="153" customWidth="1"/>
    <col min="6698" max="6698" width="11.88671875" style="153" customWidth="1"/>
    <col min="6699" max="6699" width="13.5546875" style="153" customWidth="1"/>
    <col min="6700" max="6705" width="10.6640625" style="153" customWidth="1"/>
    <col min="6706" max="6706" width="11.88671875" style="153" customWidth="1"/>
    <col min="6707" max="6709" width="10.6640625" style="153" customWidth="1"/>
    <col min="6710" max="6710" width="13.44140625" style="153" customWidth="1"/>
    <col min="6711" max="6711" width="16" style="153" customWidth="1"/>
    <col min="6712" max="6712" width="16.6640625" style="153" customWidth="1"/>
    <col min="6713" max="6912" width="10.109375" style="153"/>
    <col min="6913" max="6913" width="23.44140625" style="153" customWidth="1"/>
    <col min="6914" max="6914" width="11.5546875" style="153" customWidth="1"/>
    <col min="6915" max="6930" width="0" style="153" hidden="1" customWidth="1"/>
    <col min="6931" max="6932" width="47.6640625" style="153" customWidth="1"/>
    <col min="6933" max="6933" width="53.88671875" style="153" customWidth="1"/>
    <col min="6934" max="6939" width="14.44140625" style="153" customWidth="1"/>
    <col min="6940" max="6940" width="11.5546875" style="153" customWidth="1"/>
    <col min="6941" max="6941" width="0" style="153" hidden="1" customWidth="1"/>
    <col min="6942" max="6942" width="19.88671875" style="153" customWidth="1"/>
    <col min="6943" max="6943" width="20.33203125" style="153" customWidth="1"/>
    <col min="6944" max="6944" width="19.5546875" style="153" customWidth="1"/>
    <col min="6945" max="6945" width="16.88671875" style="153" customWidth="1"/>
    <col min="6946" max="6946" width="16" style="153" customWidth="1"/>
    <col min="6947" max="6947" width="16.44140625" style="153" customWidth="1"/>
    <col min="6948" max="6948" width="20.6640625" style="153" customWidth="1"/>
    <col min="6949" max="6949" width="13.5546875" style="153" customWidth="1"/>
    <col min="6950" max="6950" width="17.88671875" style="153" customWidth="1"/>
    <col min="6951" max="6951" width="15.6640625" style="153" customWidth="1"/>
    <col min="6952" max="6952" width="19.44140625" style="153" customWidth="1"/>
    <col min="6953" max="6953" width="13.5546875" style="153" customWidth="1"/>
    <col min="6954" max="6954" width="11.88671875" style="153" customWidth="1"/>
    <col min="6955" max="6955" width="13.5546875" style="153" customWidth="1"/>
    <col min="6956" max="6961" width="10.6640625" style="153" customWidth="1"/>
    <col min="6962" max="6962" width="11.88671875" style="153" customWidth="1"/>
    <col min="6963" max="6965" width="10.6640625" style="153" customWidth="1"/>
    <col min="6966" max="6966" width="13.44140625" style="153" customWidth="1"/>
    <col min="6967" max="6967" width="16" style="153" customWidth="1"/>
    <col min="6968" max="6968" width="16.6640625" style="153" customWidth="1"/>
    <col min="6969" max="7168" width="10.109375" style="153"/>
    <col min="7169" max="7169" width="23.44140625" style="153" customWidth="1"/>
    <col min="7170" max="7170" width="11.5546875" style="153" customWidth="1"/>
    <col min="7171" max="7186" width="0" style="153" hidden="1" customWidth="1"/>
    <col min="7187" max="7188" width="47.6640625" style="153" customWidth="1"/>
    <col min="7189" max="7189" width="53.88671875" style="153" customWidth="1"/>
    <col min="7190" max="7195" width="14.44140625" style="153" customWidth="1"/>
    <col min="7196" max="7196" width="11.5546875" style="153" customWidth="1"/>
    <col min="7197" max="7197" width="0" style="153" hidden="1" customWidth="1"/>
    <col min="7198" max="7198" width="19.88671875" style="153" customWidth="1"/>
    <col min="7199" max="7199" width="20.33203125" style="153" customWidth="1"/>
    <col min="7200" max="7200" width="19.5546875" style="153" customWidth="1"/>
    <col min="7201" max="7201" width="16.88671875" style="153" customWidth="1"/>
    <col min="7202" max="7202" width="16" style="153" customWidth="1"/>
    <col min="7203" max="7203" width="16.44140625" style="153" customWidth="1"/>
    <col min="7204" max="7204" width="20.6640625" style="153" customWidth="1"/>
    <col min="7205" max="7205" width="13.5546875" style="153" customWidth="1"/>
    <col min="7206" max="7206" width="17.88671875" style="153" customWidth="1"/>
    <col min="7207" max="7207" width="15.6640625" style="153" customWidth="1"/>
    <col min="7208" max="7208" width="19.44140625" style="153" customWidth="1"/>
    <col min="7209" max="7209" width="13.5546875" style="153" customWidth="1"/>
    <col min="7210" max="7210" width="11.88671875" style="153" customWidth="1"/>
    <col min="7211" max="7211" width="13.5546875" style="153" customWidth="1"/>
    <col min="7212" max="7217" width="10.6640625" style="153" customWidth="1"/>
    <col min="7218" max="7218" width="11.88671875" style="153" customWidth="1"/>
    <col min="7219" max="7221" width="10.6640625" style="153" customWidth="1"/>
    <col min="7222" max="7222" width="13.44140625" style="153" customWidth="1"/>
    <col min="7223" max="7223" width="16" style="153" customWidth="1"/>
    <col min="7224" max="7224" width="16.6640625" style="153" customWidth="1"/>
    <col min="7225" max="7424" width="10.109375" style="153"/>
    <col min="7425" max="7425" width="23.44140625" style="153" customWidth="1"/>
    <col min="7426" max="7426" width="11.5546875" style="153" customWidth="1"/>
    <col min="7427" max="7442" width="0" style="153" hidden="1" customWidth="1"/>
    <col min="7443" max="7444" width="47.6640625" style="153" customWidth="1"/>
    <col min="7445" max="7445" width="53.88671875" style="153" customWidth="1"/>
    <col min="7446" max="7451" width="14.44140625" style="153" customWidth="1"/>
    <col min="7452" max="7452" width="11.5546875" style="153" customWidth="1"/>
    <col min="7453" max="7453" width="0" style="153" hidden="1" customWidth="1"/>
    <col min="7454" max="7454" width="19.88671875" style="153" customWidth="1"/>
    <col min="7455" max="7455" width="20.33203125" style="153" customWidth="1"/>
    <col min="7456" max="7456" width="19.5546875" style="153" customWidth="1"/>
    <col min="7457" max="7457" width="16.88671875" style="153" customWidth="1"/>
    <col min="7458" max="7458" width="16" style="153" customWidth="1"/>
    <col min="7459" max="7459" width="16.44140625" style="153" customWidth="1"/>
    <col min="7460" max="7460" width="20.6640625" style="153" customWidth="1"/>
    <col min="7461" max="7461" width="13.5546875" style="153" customWidth="1"/>
    <col min="7462" max="7462" width="17.88671875" style="153" customWidth="1"/>
    <col min="7463" max="7463" width="15.6640625" style="153" customWidth="1"/>
    <col min="7464" max="7464" width="19.44140625" style="153" customWidth="1"/>
    <col min="7465" max="7465" width="13.5546875" style="153" customWidth="1"/>
    <col min="7466" max="7466" width="11.88671875" style="153" customWidth="1"/>
    <col min="7467" max="7467" width="13.5546875" style="153" customWidth="1"/>
    <col min="7468" max="7473" width="10.6640625" style="153" customWidth="1"/>
    <col min="7474" max="7474" width="11.88671875" style="153" customWidth="1"/>
    <col min="7475" max="7477" width="10.6640625" style="153" customWidth="1"/>
    <col min="7478" max="7478" width="13.44140625" style="153" customWidth="1"/>
    <col min="7479" max="7479" width="16" style="153" customWidth="1"/>
    <col min="7480" max="7480" width="16.6640625" style="153" customWidth="1"/>
    <col min="7481" max="7680" width="10.109375" style="153"/>
    <col min="7681" max="7681" width="23.44140625" style="153" customWidth="1"/>
    <col min="7682" max="7682" width="11.5546875" style="153" customWidth="1"/>
    <col min="7683" max="7698" width="0" style="153" hidden="1" customWidth="1"/>
    <col min="7699" max="7700" width="47.6640625" style="153" customWidth="1"/>
    <col min="7701" max="7701" width="53.88671875" style="153" customWidth="1"/>
    <col min="7702" max="7707" width="14.44140625" style="153" customWidth="1"/>
    <col min="7708" max="7708" width="11.5546875" style="153" customWidth="1"/>
    <col min="7709" max="7709" width="0" style="153" hidden="1" customWidth="1"/>
    <col min="7710" max="7710" width="19.88671875" style="153" customWidth="1"/>
    <col min="7711" max="7711" width="20.33203125" style="153" customWidth="1"/>
    <col min="7712" max="7712" width="19.5546875" style="153" customWidth="1"/>
    <col min="7713" max="7713" width="16.88671875" style="153" customWidth="1"/>
    <col min="7714" max="7714" width="16" style="153" customWidth="1"/>
    <col min="7715" max="7715" width="16.44140625" style="153" customWidth="1"/>
    <col min="7716" max="7716" width="20.6640625" style="153" customWidth="1"/>
    <col min="7717" max="7717" width="13.5546875" style="153" customWidth="1"/>
    <col min="7718" max="7718" width="17.88671875" style="153" customWidth="1"/>
    <col min="7719" max="7719" width="15.6640625" style="153" customWidth="1"/>
    <col min="7720" max="7720" width="19.44140625" style="153" customWidth="1"/>
    <col min="7721" max="7721" width="13.5546875" style="153" customWidth="1"/>
    <col min="7722" max="7722" width="11.88671875" style="153" customWidth="1"/>
    <col min="7723" max="7723" width="13.5546875" style="153" customWidth="1"/>
    <col min="7724" max="7729" width="10.6640625" style="153" customWidth="1"/>
    <col min="7730" max="7730" width="11.88671875" style="153" customWidth="1"/>
    <col min="7731" max="7733" width="10.6640625" style="153" customWidth="1"/>
    <col min="7734" max="7734" width="13.44140625" style="153" customWidth="1"/>
    <col min="7735" max="7735" width="16" style="153" customWidth="1"/>
    <col min="7736" max="7736" width="16.6640625" style="153" customWidth="1"/>
    <col min="7737" max="7936" width="10.109375" style="153"/>
    <col min="7937" max="7937" width="23.44140625" style="153" customWidth="1"/>
    <col min="7938" max="7938" width="11.5546875" style="153" customWidth="1"/>
    <col min="7939" max="7954" width="0" style="153" hidden="1" customWidth="1"/>
    <col min="7955" max="7956" width="47.6640625" style="153" customWidth="1"/>
    <col min="7957" max="7957" width="53.88671875" style="153" customWidth="1"/>
    <col min="7958" max="7963" width="14.44140625" style="153" customWidth="1"/>
    <col min="7964" max="7964" width="11.5546875" style="153" customWidth="1"/>
    <col min="7965" max="7965" width="0" style="153" hidden="1" customWidth="1"/>
    <col min="7966" max="7966" width="19.88671875" style="153" customWidth="1"/>
    <col min="7967" max="7967" width="20.33203125" style="153" customWidth="1"/>
    <col min="7968" max="7968" width="19.5546875" style="153" customWidth="1"/>
    <col min="7969" max="7969" width="16.88671875" style="153" customWidth="1"/>
    <col min="7970" max="7970" width="16" style="153" customWidth="1"/>
    <col min="7971" max="7971" width="16.44140625" style="153" customWidth="1"/>
    <col min="7972" max="7972" width="20.6640625" style="153" customWidth="1"/>
    <col min="7973" max="7973" width="13.5546875" style="153" customWidth="1"/>
    <col min="7974" max="7974" width="17.88671875" style="153" customWidth="1"/>
    <col min="7975" max="7975" width="15.6640625" style="153" customWidth="1"/>
    <col min="7976" max="7976" width="19.44140625" style="153" customWidth="1"/>
    <col min="7977" max="7977" width="13.5546875" style="153" customWidth="1"/>
    <col min="7978" max="7978" width="11.88671875" style="153" customWidth="1"/>
    <col min="7979" max="7979" width="13.5546875" style="153" customWidth="1"/>
    <col min="7980" max="7985" width="10.6640625" style="153" customWidth="1"/>
    <col min="7986" max="7986" width="11.88671875" style="153" customWidth="1"/>
    <col min="7987" max="7989" width="10.6640625" style="153" customWidth="1"/>
    <col min="7990" max="7990" width="13.44140625" style="153" customWidth="1"/>
    <col min="7991" max="7991" width="16" style="153" customWidth="1"/>
    <col min="7992" max="7992" width="16.6640625" style="153" customWidth="1"/>
    <col min="7993" max="8192" width="10.109375" style="153"/>
    <col min="8193" max="8193" width="23.44140625" style="153" customWidth="1"/>
    <col min="8194" max="8194" width="11.5546875" style="153" customWidth="1"/>
    <col min="8195" max="8210" width="0" style="153" hidden="1" customWidth="1"/>
    <col min="8211" max="8212" width="47.6640625" style="153" customWidth="1"/>
    <col min="8213" max="8213" width="53.88671875" style="153" customWidth="1"/>
    <col min="8214" max="8219" width="14.44140625" style="153" customWidth="1"/>
    <col min="8220" max="8220" width="11.5546875" style="153" customWidth="1"/>
    <col min="8221" max="8221" width="0" style="153" hidden="1" customWidth="1"/>
    <col min="8222" max="8222" width="19.88671875" style="153" customWidth="1"/>
    <col min="8223" max="8223" width="20.33203125" style="153" customWidth="1"/>
    <col min="8224" max="8224" width="19.5546875" style="153" customWidth="1"/>
    <col min="8225" max="8225" width="16.88671875" style="153" customWidth="1"/>
    <col min="8226" max="8226" width="16" style="153" customWidth="1"/>
    <col min="8227" max="8227" width="16.44140625" style="153" customWidth="1"/>
    <col min="8228" max="8228" width="20.6640625" style="153" customWidth="1"/>
    <col min="8229" max="8229" width="13.5546875" style="153" customWidth="1"/>
    <col min="8230" max="8230" width="17.88671875" style="153" customWidth="1"/>
    <col min="8231" max="8231" width="15.6640625" style="153" customWidth="1"/>
    <col min="8232" max="8232" width="19.44140625" style="153" customWidth="1"/>
    <col min="8233" max="8233" width="13.5546875" style="153" customWidth="1"/>
    <col min="8234" max="8234" width="11.88671875" style="153" customWidth="1"/>
    <col min="8235" max="8235" width="13.5546875" style="153" customWidth="1"/>
    <col min="8236" max="8241" width="10.6640625" style="153" customWidth="1"/>
    <col min="8242" max="8242" width="11.88671875" style="153" customWidth="1"/>
    <col min="8243" max="8245" width="10.6640625" style="153" customWidth="1"/>
    <col min="8246" max="8246" width="13.44140625" style="153" customWidth="1"/>
    <col min="8247" max="8247" width="16" style="153" customWidth="1"/>
    <col min="8248" max="8248" width="16.6640625" style="153" customWidth="1"/>
    <col min="8249" max="8448" width="10.109375" style="153"/>
    <col min="8449" max="8449" width="23.44140625" style="153" customWidth="1"/>
    <col min="8450" max="8450" width="11.5546875" style="153" customWidth="1"/>
    <col min="8451" max="8466" width="0" style="153" hidden="1" customWidth="1"/>
    <col min="8467" max="8468" width="47.6640625" style="153" customWidth="1"/>
    <col min="8469" max="8469" width="53.88671875" style="153" customWidth="1"/>
    <col min="8470" max="8475" width="14.44140625" style="153" customWidth="1"/>
    <col min="8476" max="8476" width="11.5546875" style="153" customWidth="1"/>
    <col min="8477" max="8477" width="0" style="153" hidden="1" customWidth="1"/>
    <col min="8478" max="8478" width="19.88671875" style="153" customWidth="1"/>
    <col min="8479" max="8479" width="20.33203125" style="153" customWidth="1"/>
    <col min="8480" max="8480" width="19.5546875" style="153" customWidth="1"/>
    <col min="8481" max="8481" width="16.88671875" style="153" customWidth="1"/>
    <col min="8482" max="8482" width="16" style="153" customWidth="1"/>
    <col min="8483" max="8483" width="16.44140625" style="153" customWidth="1"/>
    <col min="8484" max="8484" width="20.6640625" style="153" customWidth="1"/>
    <col min="8485" max="8485" width="13.5546875" style="153" customWidth="1"/>
    <col min="8486" max="8486" width="17.88671875" style="153" customWidth="1"/>
    <col min="8487" max="8487" width="15.6640625" style="153" customWidth="1"/>
    <col min="8488" max="8488" width="19.44140625" style="153" customWidth="1"/>
    <col min="8489" max="8489" width="13.5546875" style="153" customWidth="1"/>
    <col min="8490" max="8490" width="11.88671875" style="153" customWidth="1"/>
    <col min="8491" max="8491" width="13.5546875" style="153" customWidth="1"/>
    <col min="8492" max="8497" width="10.6640625" style="153" customWidth="1"/>
    <col min="8498" max="8498" width="11.88671875" style="153" customWidth="1"/>
    <col min="8499" max="8501" width="10.6640625" style="153" customWidth="1"/>
    <col min="8502" max="8502" width="13.44140625" style="153" customWidth="1"/>
    <col min="8503" max="8503" width="16" style="153" customWidth="1"/>
    <col min="8504" max="8504" width="16.6640625" style="153" customWidth="1"/>
    <col min="8505" max="8704" width="10.109375" style="153"/>
    <col min="8705" max="8705" width="23.44140625" style="153" customWidth="1"/>
    <col min="8706" max="8706" width="11.5546875" style="153" customWidth="1"/>
    <col min="8707" max="8722" width="0" style="153" hidden="1" customWidth="1"/>
    <col min="8723" max="8724" width="47.6640625" style="153" customWidth="1"/>
    <col min="8725" max="8725" width="53.88671875" style="153" customWidth="1"/>
    <col min="8726" max="8731" width="14.44140625" style="153" customWidth="1"/>
    <col min="8732" max="8732" width="11.5546875" style="153" customWidth="1"/>
    <col min="8733" max="8733" width="0" style="153" hidden="1" customWidth="1"/>
    <col min="8734" max="8734" width="19.88671875" style="153" customWidth="1"/>
    <col min="8735" max="8735" width="20.33203125" style="153" customWidth="1"/>
    <col min="8736" max="8736" width="19.5546875" style="153" customWidth="1"/>
    <col min="8737" max="8737" width="16.88671875" style="153" customWidth="1"/>
    <col min="8738" max="8738" width="16" style="153" customWidth="1"/>
    <col min="8739" max="8739" width="16.44140625" style="153" customWidth="1"/>
    <col min="8740" max="8740" width="20.6640625" style="153" customWidth="1"/>
    <col min="8741" max="8741" width="13.5546875" style="153" customWidth="1"/>
    <col min="8742" max="8742" width="17.88671875" style="153" customWidth="1"/>
    <col min="8743" max="8743" width="15.6640625" style="153" customWidth="1"/>
    <col min="8744" max="8744" width="19.44140625" style="153" customWidth="1"/>
    <col min="8745" max="8745" width="13.5546875" style="153" customWidth="1"/>
    <col min="8746" max="8746" width="11.88671875" style="153" customWidth="1"/>
    <col min="8747" max="8747" width="13.5546875" style="153" customWidth="1"/>
    <col min="8748" max="8753" width="10.6640625" style="153" customWidth="1"/>
    <col min="8754" max="8754" width="11.88671875" style="153" customWidth="1"/>
    <col min="8755" max="8757" width="10.6640625" style="153" customWidth="1"/>
    <col min="8758" max="8758" width="13.44140625" style="153" customWidth="1"/>
    <col min="8759" max="8759" width="16" style="153" customWidth="1"/>
    <col min="8760" max="8760" width="16.6640625" style="153" customWidth="1"/>
    <col min="8761" max="8960" width="10.109375" style="153"/>
    <col min="8961" max="8961" width="23.44140625" style="153" customWidth="1"/>
    <col min="8962" max="8962" width="11.5546875" style="153" customWidth="1"/>
    <col min="8963" max="8978" width="0" style="153" hidden="1" customWidth="1"/>
    <col min="8979" max="8980" width="47.6640625" style="153" customWidth="1"/>
    <col min="8981" max="8981" width="53.88671875" style="153" customWidth="1"/>
    <col min="8982" max="8987" width="14.44140625" style="153" customWidth="1"/>
    <col min="8988" max="8988" width="11.5546875" style="153" customWidth="1"/>
    <col min="8989" max="8989" width="0" style="153" hidden="1" customWidth="1"/>
    <col min="8990" max="8990" width="19.88671875" style="153" customWidth="1"/>
    <col min="8991" max="8991" width="20.33203125" style="153" customWidth="1"/>
    <col min="8992" max="8992" width="19.5546875" style="153" customWidth="1"/>
    <col min="8993" max="8993" width="16.88671875" style="153" customWidth="1"/>
    <col min="8994" max="8994" width="16" style="153" customWidth="1"/>
    <col min="8995" max="8995" width="16.44140625" style="153" customWidth="1"/>
    <col min="8996" max="8996" width="20.6640625" style="153" customWidth="1"/>
    <col min="8997" max="8997" width="13.5546875" style="153" customWidth="1"/>
    <col min="8998" max="8998" width="17.88671875" style="153" customWidth="1"/>
    <col min="8999" max="8999" width="15.6640625" style="153" customWidth="1"/>
    <col min="9000" max="9000" width="19.44140625" style="153" customWidth="1"/>
    <col min="9001" max="9001" width="13.5546875" style="153" customWidth="1"/>
    <col min="9002" max="9002" width="11.88671875" style="153" customWidth="1"/>
    <col min="9003" max="9003" width="13.5546875" style="153" customWidth="1"/>
    <col min="9004" max="9009" width="10.6640625" style="153" customWidth="1"/>
    <col min="9010" max="9010" width="11.88671875" style="153" customWidth="1"/>
    <col min="9011" max="9013" width="10.6640625" style="153" customWidth="1"/>
    <col min="9014" max="9014" width="13.44140625" style="153" customWidth="1"/>
    <col min="9015" max="9015" width="16" style="153" customWidth="1"/>
    <col min="9016" max="9016" width="16.6640625" style="153" customWidth="1"/>
    <col min="9017" max="9216" width="10.109375" style="153"/>
    <col min="9217" max="9217" width="23.44140625" style="153" customWidth="1"/>
    <col min="9218" max="9218" width="11.5546875" style="153" customWidth="1"/>
    <col min="9219" max="9234" width="0" style="153" hidden="1" customWidth="1"/>
    <col min="9235" max="9236" width="47.6640625" style="153" customWidth="1"/>
    <col min="9237" max="9237" width="53.88671875" style="153" customWidth="1"/>
    <col min="9238" max="9243" width="14.44140625" style="153" customWidth="1"/>
    <col min="9244" max="9244" width="11.5546875" style="153" customWidth="1"/>
    <col min="9245" max="9245" width="0" style="153" hidden="1" customWidth="1"/>
    <col min="9246" max="9246" width="19.88671875" style="153" customWidth="1"/>
    <col min="9247" max="9247" width="20.33203125" style="153" customWidth="1"/>
    <col min="9248" max="9248" width="19.5546875" style="153" customWidth="1"/>
    <col min="9249" max="9249" width="16.88671875" style="153" customWidth="1"/>
    <col min="9250" max="9250" width="16" style="153" customWidth="1"/>
    <col min="9251" max="9251" width="16.44140625" style="153" customWidth="1"/>
    <col min="9252" max="9252" width="20.6640625" style="153" customWidth="1"/>
    <col min="9253" max="9253" width="13.5546875" style="153" customWidth="1"/>
    <col min="9254" max="9254" width="17.88671875" style="153" customWidth="1"/>
    <col min="9255" max="9255" width="15.6640625" style="153" customWidth="1"/>
    <col min="9256" max="9256" width="19.44140625" style="153" customWidth="1"/>
    <col min="9257" max="9257" width="13.5546875" style="153" customWidth="1"/>
    <col min="9258" max="9258" width="11.88671875" style="153" customWidth="1"/>
    <col min="9259" max="9259" width="13.5546875" style="153" customWidth="1"/>
    <col min="9260" max="9265" width="10.6640625" style="153" customWidth="1"/>
    <col min="9266" max="9266" width="11.88671875" style="153" customWidth="1"/>
    <col min="9267" max="9269" width="10.6640625" style="153" customWidth="1"/>
    <col min="9270" max="9270" width="13.44140625" style="153" customWidth="1"/>
    <col min="9271" max="9271" width="16" style="153" customWidth="1"/>
    <col min="9272" max="9272" width="16.6640625" style="153" customWidth="1"/>
    <col min="9273" max="9472" width="10.109375" style="153"/>
    <col min="9473" max="9473" width="23.44140625" style="153" customWidth="1"/>
    <col min="9474" max="9474" width="11.5546875" style="153" customWidth="1"/>
    <col min="9475" max="9490" width="0" style="153" hidden="1" customWidth="1"/>
    <col min="9491" max="9492" width="47.6640625" style="153" customWidth="1"/>
    <col min="9493" max="9493" width="53.88671875" style="153" customWidth="1"/>
    <col min="9494" max="9499" width="14.44140625" style="153" customWidth="1"/>
    <col min="9500" max="9500" width="11.5546875" style="153" customWidth="1"/>
    <col min="9501" max="9501" width="0" style="153" hidden="1" customWidth="1"/>
    <col min="9502" max="9502" width="19.88671875" style="153" customWidth="1"/>
    <col min="9503" max="9503" width="20.33203125" style="153" customWidth="1"/>
    <col min="9504" max="9504" width="19.5546875" style="153" customWidth="1"/>
    <col min="9505" max="9505" width="16.88671875" style="153" customWidth="1"/>
    <col min="9506" max="9506" width="16" style="153" customWidth="1"/>
    <col min="9507" max="9507" width="16.44140625" style="153" customWidth="1"/>
    <col min="9508" max="9508" width="20.6640625" style="153" customWidth="1"/>
    <col min="9509" max="9509" width="13.5546875" style="153" customWidth="1"/>
    <col min="9510" max="9510" width="17.88671875" style="153" customWidth="1"/>
    <col min="9511" max="9511" width="15.6640625" style="153" customWidth="1"/>
    <col min="9512" max="9512" width="19.44140625" style="153" customWidth="1"/>
    <col min="9513" max="9513" width="13.5546875" style="153" customWidth="1"/>
    <col min="9514" max="9514" width="11.88671875" style="153" customWidth="1"/>
    <col min="9515" max="9515" width="13.5546875" style="153" customWidth="1"/>
    <col min="9516" max="9521" width="10.6640625" style="153" customWidth="1"/>
    <col min="9522" max="9522" width="11.88671875" style="153" customWidth="1"/>
    <col min="9523" max="9525" width="10.6640625" style="153" customWidth="1"/>
    <col min="9526" max="9526" width="13.44140625" style="153" customWidth="1"/>
    <col min="9527" max="9527" width="16" style="153" customWidth="1"/>
    <col min="9528" max="9528" width="16.6640625" style="153" customWidth="1"/>
    <col min="9529" max="9728" width="10.109375" style="153"/>
    <col min="9729" max="9729" width="23.44140625" style="153" customWidth="1"/>
    <col min="9730" max="9730" width="11.5546875" style="153" customWidth="1"/>
    <col min="9731" max="9746" width="0" style="153" hidden="1" customWidth="1"/>
    <col min="9747" max="9748" width="47.6640625" style="153" customWidth="1"/>
    <col min="9749" max="9749" width="53.88671875" style="153" customWidth="1"/>
    <col min="9750" max="9755" width="14.44140625" style="153" customWidth="1"/>
    <col min="9756" max="9756" width="11.5546875" style="153" customWidth="1"/>
    <col min="9757" max="9757" width="0" style="153" hidden="1" customWidth="1"/>
    <col min="9758" max="9758" width="19.88671875" style="153" customWidth="1"/>
    <col min="9759" max="9759" width="20.33203125" style="153" customWidth="1"/>
    <col min="9760" max="9760" width="19.5546875" style="153" customWidth="1"/>
    <col min="9761" max="9761" width="16.88671875" style="153" customWidth="1"/>
    <col min="9762" max="9762" width="16" style="153" customWidth="1"/>
    <col min="9763" max="9763" width="16.44140625" style="153" customWidth="1"/>
    <col min="9764" max="9764" width="20.6640625" style="153" customWidth="1"/>
    <col min="9765" max="9765" width="13.5546875" style="153" customWidth="1"/>
    <col min="9766" max="9766" width="17.88671875" style="153" customWidth="1"/>
    <col min="9767" max="9767" width="15.6640625" style="153" customWidth="1"/>
    <col min="9768" max="9768" width="19.44140625" style="153" customWidth="1"/>
    <col min="9769" max="9769" width="13.5546875" style="153" customWidth="1"/>
    <col min="9770" max="9770" width="11.88671875" style="153" customWidth="1"/>
    <col min="9771" max="9771" width="13.5546875" style="153" customWidth="1"/>
    <col min="9772" max="9777" width="10.6640625" style="153" customWidth="1"/>
    <col min="9778" max="9778" width="11.88671875" style="153" customWidth="1"/>
    <col min="9779" max="9781" width="10.6640625" style="153" customWidth="1"/>
    <col min="9782" max="9782" width="13.44140625" style="153" customWidth="1"/>
    <col min="9783" max="9783" width="16" style="153" customWidth="1"/>
    <col min="9784" max="9784" width="16.6640625" style="153" customWidth="1"/>
    <col min="9785" max="9984" width="10.109375" style="153"/>
    <col min="9985" max="9985" width="23.44140625" style="153" customWidth="1"/>
    <col min="9986" max="9986" width="11.5546875" style="153" customWidth="1"/>
    <col min="9987" max="10002" width="0" style="153" hidden="1" customWidth="1"/>
    <col min="10003" max="10004" width="47.6640625" style="153" customWidth="1"/>
    <col min="10005" max="10005" width="53.88671875" style="153" customWidth="1"/>
    <col min="10006" max="10011" width="14.44140625" style="153" customWidth="1"/>
    <col min="10012" max="10012" width="11.5546875" style="153" customWidth="1"/>
    <col min="10013" max="10013" width="0" style="153" hidden="1" customWidth="1"/>
    <col min="10014" max="10014" width="19.88671875" style="153" customWidth="1"/>
    <col min="10015" max="10015" width="20.33203125" style="153" customWidth="1"/>
    <col min="10016" max="10016" width="19.5546875" style="153" customWidth="1"/>
    <col min="10017" max="10017" width="16.88671875" style="153" customWidth="1"/>
    <col min="10018" max="10018" width="16" style="153" customWidth="1"/>
    <col min="10019" max="10019" width="16.44140625" style="153" customWidth="1"/>
    <col min="10020" max="10020" width="20.6640625" style="153" customWidth="1"/>
    <col min="10021" max="10021" width="13.5546875" style="153" customWidth="1"/>
    <col min="10022" max="10022" width="17.88671875" style="153" customWidth="1"/>
    <col min="10023" max="10023" width="15.6640625" style="153" customWidth="1"/>
    <col min="10024" max="10024" width="19.44140625" style="153" customWidth="1"/>
    <col min="10025" max="10025" width="13.5546875" style="153" customWidth="1"/>
    <col min="10026" max="10026" width="11.88671875" style="153" customWidth="1"/>
    <col min="10027" max="10027" width="13.5546875" style="153" customWidth="1"/>
    <col min="10028" max="10033" width="10.6640625" style="153" customWidth="1"/>
    <col min="10034" max="10034" width="11.88671875" style="153" customWidth="1"/>
    <col min="10035" max="10037" width="10.6640625" style="153" customWidth="1"/>
    <col min="10038" max="10038" width="13.44140625" style="153" customWidth="1"/>
    <col min="10039" max="10039" width="16" style="153" customWidth="1"/>
    <col min="10040" max="10040" width="16.6640625" style="153" customWidth="1"/>
    <col min="10041" max="10240" width="10.109375" style="153"/>
    <col min="10241" max="10241" width="23.44140625" style="153" customWidth="1"/>
    <col min="10242" max="10242" width="11.5546875" style="153" customWidth="1"/>
    <col min="10243" max="10258" width="0" style="153" hidden="1" customWidth="1"/>
    <col min="10259" max="10260" width="47.6640625" style="153" customWidth="1"/>
    <col min="10261" max="10261" width="53.88671875" style="153" customWidth="1"/>
    <col min="10262" max="10267" width="14.44140625" style="153" customWidth="1"/>
    <col min="10268" max="10268" width="11.5546875" style="153" customWidth="1"/>
    <col min="10269" max="10269" width="0" style="153" hidden="1" customWidth="1"/>
    <col min="10270" max="10270" width="19.88671875" style="153" customWidth="1"/>
    <col min="10271" max="10271" width="20.33203125" style="153" customWidth="1"/>
    <col min="10272" max="10272" width="19.5546875" style="153" customWidth="1"/>
    <col min="10273" max="10273" width="16.88671875" style="153" customWidth="1"/>
    <col min="10274" max="10274" width="16" style="153" customWidth="1"/>
    <col min="10275" max="10275" width="16.44140625" style="153" customWidth="1"/>
    <col min="10276" max="10276" width="20.6640625" style="153" customWidth="1"/>
    <col min="10277" max="10277" width="13.5546875" style="153" customWidth="1"/>
    <col min="10278" max="10278" width="17.88671875" style="153" customWidth="1"/>
    <col min="10279" max="10279" width="15.6640625" style="153" customWidth="1"/>
    <col min="10280" max="10280" width="19.44140625" style="153" customWidth="1"/>
    <col min="10281" max="10281" width="13.5546875" style="153" customWidth="1"/>
    <col min="10282" max="10282" width="11.88671875" style="153" customWidth="1"/>
    <col min="10283" max="10283" width="13.5546875" style="153" customWidth="1"/>
    <col min="10284" max="10289" width="10.6640625" style="153" customWidth="1"/>
    <col min="10290" max="10290" width="11.88671875" style="153" customWidth="1"/>
    <col min="10291" max="10293" width="10.6640625" style="153" customWidth="1"/>
    <col min="10294" max="10294" width="13.44140625" style="153" customWidth="1"/>
    <col min="10295" max="10295" width="16" style="153" customWidth="1"/>
    <col min="10296" max="10296" width="16.6640625" style="153" customWidth="1"/>
    <col min="10297" max="10496" width="10.109375" style="153"/>
    <col min="10497" max="10497" width="23.44140625" style="153" customWidth="1"/>
    <col min="10498" max="10498" width="11.5546875" style="153" customWidth="1"/>
    <col min="10499" max="10514" width="0" style="153" hidden="1" customWidth="1"/>
    <col min="10515" max="10516" width="47.6640625" style="153" customWidth="1"/>
    <col min="10517" max="10517" width="53.88671875" style="153" customWidth="1"/>
    <col min="10518" max="10523" width="14.44140625" style="153" customWidth="1"/>
    <col min="10524" max="10524" width="11.5546875" style="153" customWidth="1"/>
    <col min="10525" max="10525" width="0" style="153" hidden="1" customWidth="1"/>
    <col min="10526" max="10526" width="19.88671875" style="153" customWidth="1"/>
    <col min="10527" max="10527" width="20.33203125" style="153" customWidth="1"/>
    <col min="10528" max="10528" width="19.5546875" style="153" customWidth="1"/>
    <col min="10529" max="10529" width="16.88671875" style="153" customWidth="1"/>
    <col min="10530" max="10530" width="16" style="153" customWidth="1"/>
    <col min="10531" max="10531" width="16.44140625" style="153" customWidth="1"/>
    <col min="10532" max="10532" width="20.6640625" style="153" customWidth="1"/>
    <col min="10533" max="10533" width="13.5546875" style="153" customWidth="1"/>
    <col min="10534" max="10534" width="17.88671875" style="153" customWidth="1"/>
    <col min="10535" max="10535" width="15.6640625" style="153" customWidth="1"/>
    <col min="10536" max="10536" width="19.44140625" style="153" customWidth="1"/>
    <col min="10537" max="10537" width="13.5546875" style="153" customWidth="1"/>
    <col min="10538" max="10538" width="11.88671875" style="153" customWidth="1"/>
    <col min="10539" max="10539" width="13.5546875" style="153" customWidth="1"/>
    <col min="10540" max="10545" width="10.6640625" style="153" customWidth="1"/>
    <col min="10546" max="10546" width="11.88671875" style="153" customWidth="1"/>
    <col min="10547" max="10549" width="10.6640625" style="153" customWidth="1"/>
    <col min="10550" max="10550" width="13.44140625" style="153" customWidth="1"/>
    <col min="10551" max="10551" width="16" style="153" customWidth="1"/>
    <col min="10552" max="10552" width="16.6640625" style="153" customWidth="1"/>
    <col min="10553" max="10752" width="10.109375" style="153"/>
    <col min="10753" max="10753" width="23.44140625" style="153" customWidth="1"/>
    <col min="10754" max="10754" width="11.5546875" style="153" customWidth="1"/>
    <col min="10755" max="10770" width="0" style="153" hidden="1" customWidth="1"/>
    <col min="10771" max="10772" width="47.6640625" style="153" customWidth="1"/>
    <col min="10773" max="10773" width="53.88671875" style="153" customWidth="1"/>
    <col min="10774" max="10779" width="14.44140625" style="153" customWidth="1"/>
    <col min="10780" max="10780" width="11.5546875" style="153" customWidth="1"/>
    <col min="10781" max="10781" width="0" style="153" hidden="1" customWidth="1"/>
    <col min="10782" max="10782" width="19.88671875" style="153" customWidth="1"/>
    <col min="10783" max="10783" width="20.33203125" style="153" customWidth="1"/>
    <col min="10784" max="10784" width="19.5546875" style="153" customWidth="1"/>
    <col min="10785" max="10785" width="16.88671875" style="153" customWidth="1"/>
    <col min="10786" max="10786" width="16" style="153" customWidth="1"/>
    <col min="10787" max="10787" width="16.44140625" style="153" customWidth="1"/>
    <col min="10788" max="10788" width="20.6640625" style="153" customWidth="1"/>
    <col min="10789" max="10789" width="13.5546875" style="153" customWidth="1"/>
    <col min="10790" max="10790" width="17.88671875" style="153" customWidth="1"/>
    <col min="10791" max="10791" width="15.6640625" style="153" customWidth="1"/>
    <col min="10792" max="10792" width="19.44140625" style="153" customWidth="1"/>
    <col min="10793" max="10793" width="13.5546875" style="153" customWidth="1"/>
    <col min="10794" max="10794" width="11.88671875" style="153" customWidth="1"/>
    <col min="10795" max="10795" width="13.5546875" style="153" customWidth="1"/>
    <col min="10796" max="10801" width="10.6640625" style="153" customWidth="1"/>
    <col min="10802" max="10802" width="11.88671875" style="153" customWidth="1"/>
    <col min="10803" max="10805" width="10.6640625" style="153" customWidth="1"/>
    <col min="10806" max="10806" width="13.44140625" style="153" customWidth="1"/>
    <col min="10807" max="10807" width="16" style="153" customWidth="1"/>
    <col min="10808" max="10808" width="16.6640625" style="153" customWidth="1"/>
    <col min="10809" max="11008" width="10.109375" style="153"/>
    <col min="11009" max="11009" width="23.44140625" style="153" customWidth="1"/>
    <col min="11010" max="11010" width="11.5546875" style="153" customWidth="1"/>
    <col min="11011" max="11026" width="0" style="153" hidden="1" customWidth="1"/>
    <col min="11027" max="11028" width="47.6640625" style="153" customWidth="1"/>
    <col min="11029" max="11029" width="53.88671875" style="153" customWidth="1"/>
    <col min="11030" max="11035" width="14.44140625" style="153" customWidth="1"/>
    <col min="11036" max="11036" width="11.5546875" style="153" customWidth="1"/>
    <col min="11037" max="11037" width="0" style="153" hidden="1" customWidth="1"/>
    <col min="11038" max="11038" width="19.88671875" style="153" customWidth="1"/>
    <col min="11039" max="11039" width="20.33203125" style="153" customWidth="1"/>
    <col min="11040" max="11040" width="19.5546875" style="153" customWidth="1"/>
    <col min="11041" max="11041" width="16.88671875" style="153" customWidth="1"/>
    <col min="11042" max="11042" width="16" style="153" customWidth="1"/>
    <col min="11043" max="11043" width="16.44140625" style="153" customWidth="1"/>
    <col min="11044" max="11044" width="20.6640625" style="153" customWidth="1"/>
    <col min="11045" max="11045" width="13.5546875" style="153" customWidth="1"/>
    <col min="11046" max="11046" width="17.88671875" style="153" customWidth="1"/>
    <col min="11047" max="11047" width="15.6640625" style="153" customWidth="1"/>
    <col min="11048" max="11048" width="19.44140625" style="153" customWidth="1"/>
    <col min="11049" max="11049" width="13.5546875" style="153" customWidth="1"/>
    <col min="11050" max="11050" width="11.88671875" style="153" customWidth="1"/>
    <col min="11051" max="11051" width="13.5546875" style="153" customWidth="1"/>
    <col min="11052" max="11057" width="10.6640625" style="153" customWidth="1"/>
    <col min="11058" max="11058" width="11.88671875" style="153" customWidth="1"/>
    <col min="11059" max="11061" width="10.6640625" style="153" customWidth="1"/>
    <col min="11062" max="11062" width="13.44140625" style="153" customWidth="1"/>
    <col min="11063" max="11063" width="16" style="153" customWidth="1"/>
    <col min="11064" max="11064" width="16.6640625" style="153" customWidth="1"/>
    <col min="11065" max="11264" width="10.109375" style="153"/>
    <col min="11265" max="11265" width="23.44140625" style="153" customWidth="1"/>
    <col min="11266" max="11266" width="11.5546875" style="153" customWidth="1"/>
    <col min="11267" max="11282" width="0" style="153" hidden="1" customWidth="1"/>
    <col min="11283" max="11284" width="47.6640625" style="153" customWidth="1"/>
    <col min="11285" max="11285" width="53.88671875" style="153" customWidth="1"/>
    <col min="11286" max="11291" width="14.44140625" style="153" customWidth="1"/>
    <col min="11292" max="11292" width="11.5546875" style="153" customWidth="1"/>
    <col min="11293" max="11293" width="0" style="153" hidden="1" customWidth="1"/>
    <col min="11294" max="11294" width="19.88671875" style="153" customWidth="1"/>
    <col min="11295" max="11295" width="20.33203125" style="153" customWidth="1"/>
    <col min="11296" max="11296" width="19.5546875" style="153" customWidth="1"/>
    <col min="11297" max="11297" width="16.88671875" style="153" customWidth="1"/>
    <col min="11298" max="11298" width="16" style="153" customWidth="1"/>
    <col min="11299" max="11299" width="16.44140625" style="153" customWidth="1"/>
    <col min="11300" max="11300" width="20.6640625" style="153" customWidth="1"/>
    <col min="11301" max="11301" width="13.5546875" style="153" customWidth="1"/>
    <col min="11302" max="11302" width="17.88671875" style="153" customWidth="1"/>
    <col min="11303" max="11303" width="15.6640625" style="153" customWidth="1"/>
    <col min="11304" max="11304" width="19.44140625" style="153" customWidth="1"/>
    <col min="11305" max="11305" width="13.5546875" style="153" customWidth="1"/>
    <col min="11306" max="11306" width="11.88671875" style="153" customWidth="1"/>
    <col min="11307" max="11307" width="13.5546875" style="153" customWidth="1"/>
    <col min="11308" max="11313" width="10.6640625" style="153" customWidth="1"/>
    <col min="11314" max="11314" width="11.88671875" style="153" customWidth="1"/>
    <col min="11315" max="11317" width="10.6640625" style="153" customWidth="1"/>
    <col min="11318" max="11318" width="13.44140625" style="153" customWidth="1"/>
    <col min="11319" max="11319" width="16" style="153" customWidth="1"/>
    <col min="11320" max="11320" width="16.6640625" style="153" customWidth="1"/>
    <col min="11321" max="11520" width="10.109375" style="153"/>
    <col min="11521" max="11521" width="23.44140625" style="153" customWidth="1"/>
    <col min="11522" max="11522" width="11.5546875" style="153" customWidth="1"/>
    <col min="11523" max="11538" width="0" style="153" hidden="1" customWidth="1"/>
    <col min="11539" max="11540" width="47.6640625" style="153" customWidth="1"/>
    <col min="11541" max="11541" width="53.88671875" style="153" customWidth="1"/>
    <col min="11542" max="11547" width="14.44140625" style="153" customWidth="1"/>
    <col min="11548" max="11548" width="11.5546875" style="153" customWidth="1"/>
    <col min="11549" max="11549" width="0" style="153" hidden="1" customWidth="1"/>
    <col min="11550" max="11550" width="19.88671875" style="153" customWidth="1"/>
    <col min="11551" max="11551" width="20.33203125" style="153" customWidth="1"/>
    <col min="11552" max="11552" width="19.5546875" style="153" customWidth="1"/>
    <col min="11553" max="11553" width="16.88671875" style="153" customWidth="1"/>
    <col min="11554" max="11554" width="16" style="153" customWidth="1"/>
    <col min="11555" max="11555" width="16.44140625" style="153" customWidth="1"/>
    <col min="11556" max="11556" width="20.6640625" style="153" customWidth="1"/>
    <col min="11557" max="11557" width="13.5546875" style="153" customWidth="1"/>
    <col min="11558" max="11558" width="17.88671875" style="153" customWidth="1"/>
    <col min="11559" max="11559" width="15.6640625" style="153" customWidth="1"/>
    <col min="11560" max="11560" width="19.44140625" style="153" customWidth="1"/>
    <col min="11561" max="11561" width="13.5546875" style="153" customWidth="1"/>
    <col min="11562" max="11562" width="11.88671875" style="153" customWidth="1"/>
    <col min="11563" max="11563" width="13.5546875" style="153" customWidth="1"/>
    <col min="11564" max="11569" width="10.6640625" style="153" customWidth="1"/>
    <col min="11570" max="11570" width="11.88671875" style="153" customWidth="1"/>
    <col min="11571" max="11573" width="10.6640625" style="153" customWidth="1"/>
    <col min="11574" max="11574" width="13.44140625" style="153" customWidth="1"/>
    <col min="11575" max="11575" width="16" style="153" customWidth="1"/>
    <col min="11576" max="11576" width="16.6640625" style="153" customWidth="1"/>
    <col min="11577" max="11776" width="10.109375" style="153"/>
    <col min="11777" max="11777" width="23.44140625" style="153" customWidth="1"/>
    <col min="11778" max="11778" width="11.5546875" style="153" customWidth="1"/>
    <col min="11779" max="11794" width="0" style="153" hidden="1" customWidth="1"/>
    <col min="11795" max="11796" width="47.6640625" style="153" customWidth="1"/>
    <col min="11797" max="11797" width="53.88671875" style="153" customWidth="1"/>
    <col min="11798" max="11803" width="14.44140625" style="153" customWidth="1"/>
    <col min="11804" max="11804" width="11.5546875" style="153" customWidth="1"/>
    <col min="11805" max="11805" width="0" style="153" hidden="1" customWidth="1"/>
    <col min="11806" max="11806" width="19.88671875" style="153" customWidth="1"/>
    <col min="11807" max="11807" width="20.33203125" style="153" customWidth="1"/>
    <col min="11808" max="11808" width="19.5546875" style="153" customWidth="1"/>
    <col min="11809" max="11809" width="16.88671875" style="153" customWidth="1"/>
    <col min="11810" max="11810" width="16" style="153" customWidth="1"/>
    <col min="11811" max="11811" width="16.44140625" style="153" customWidth="1"/>
    <col min="11812" max="11812" width="20.6640625" style="153" customWidth="1"/>
    <col min="11813" max="11813" width="13.5546875" style="153" customWidth="1"/>
    <col min="11814" max="11814" width="17.88671875" style="153" customWidth="1"/>
    <col min="11815" max="11815" width="15.6640625" style="153" customWidth="1"/>
    <col min="11816" max="11816" width="19.44140625" style="153" customWidth="1"/>
    <col min="11817" max="11817" width="13.5546875" style="153" customWidth="1"/>
    <col min="11818" max="11818" width="11.88671875" style="153" customWidth="1"/>
    <col min="11819" max="11819" width="13.5546875" style="153" customWidth="1"/>
    <col min="11820" max="11825" width="10.6640625" style="153" customWidth="1"/>
    <col min="11826" max="11826" width="11.88671875" style="153" customWidth="1"/>
    <col min="11827" max="11829" width="10.6640625" style="153" customWidth="1"/>
    <col min="11830" max="11830" width="13.44140625" style="153" customWidth="1"/>
    <col min="11831" max="11831" width="16" style="153" customWidth="1"/>
    <col min="11832" max="11832" width="16.6640625" style="153" customWidth="1"/>
    <col min="11833" max="12032" width="10.109375" style="153"/>
    <col min="12033" max="12033" width="23.44140625" style="153" customWidth="1"/>
    <col min="12034" max="12034" width="11.5546875" style="153" customWidth="1"/>
    <col min="12035" max="12050" width="0" style="153" hidden="1" customWidth="1"/>
    <col min="12051" max="12052" width="47.6640625" style="153" customWidth="1"/>
    <col min="12053" max="12053" width="53.88671875" style="153" customWidth="1"/>
    <col min="12054" max="12059" width="14.44140625" style="153" customWidth="1"/>
    <col min="12060" max="12060" width="11.5546875" style="153" customWidth="1"/>
    <col min="12061" max="12061" width="0" style="153" hidden="1" customWidth="1"/>
    <col min="12062" max="12062" width="19.88671875" style="153" customWidth="1"/>
    <col min="12063" max="12063" width="20.33203125" style="153" customWidth="1"/>
    <col min="12064" max="12064" width="19.5546875" style="153" customWidth="1"/>
    <col min="12065" max="12065" width="16.88671875" style="153" customWidth="1"/>
    <col min="12066" max="12066" width="16" style="153" customWidth="1"/>
    <col min="12067" max="12067" width="16.44140625" style="153" customWidth="1"/>
    <col min="12068" max="12068" width="20.6640625" style="153" customWidth="1"/>
    <col min="12069" max="12069" width="13.5546875" style="153" customWidth="1"/>
    <col min="12070" max="12070" width="17.88671875" style="153" customWidth="1"/>
    <col min="12071" max="12071" width="15.6640625" style="153" customWidth="1"/>
    <col min="12072" max="12072" width="19.44140625" style="153" customWidth="1"/>
    <col min="12073" max="12073" width="13.5546875" style="153" customWidth="1"/>
    <col min="12074" max="12074" width="11.88671875" style="153" customWidth="1"/>
    <col min="12075" max="12075" width="13.5546875" style="153" customWidth="1"/>
    <col min="12076" max="12081" width="10.6640625" style="153" customWidth="1"/>
    <col min="12082" max="12082" width="11.88671875" style="153" customWidth="1"/>
    <col min="12083" max="12085" width="10.6640625" style="153" customWidth="1"/>
    <col min="12086" max="12086" width="13.44140625" style="153" customWidth="1"/>
    <col min="12087" max="12087" width="16" style="153" customWidth="1"/>
    <col min="12088" max="12088" width="16.6640625" style="153" customWidth="1"/>
    <col min="12089" max="12288" width="10.109375" style="153"/>
    <col min="12289" max="12289" width="23.44140625" style="153" customWidth="1"/>
    <col min="12290" max="12290" width="11.5546875" style="153" customWidth="1"/>
    <col min="12291" max="12306" width="0" style="153" hidden="1" customWidth="1"/>
    <col min="12307" max="12308" width="47.6640625" style="153" customWidth="1"/>
    <col min="12309" max="12309" width="53.88671875" style="153" customWidth="1"/>
    <col min="12310" max="12315" width="14.44140625" style="153" customWidth="1"/>
    <col min="12316" max="12316" width="11.5546875" style="153" customWidth="1"/>
    <col min="12317" max="12317" width="0" style="153" hidden="1" customWidth="1"/>
    <col min="12318" max="12318" width="19.88671875" style="153" customWidth="1"/>
    <col min="12319" max="12319" width="20.33203125" style="153" customWidth="1"/>
    <col min="12320" max="12320" width="19.5546875" style="153" customWidth="1"/>
    <col min="12321" max="12321" width="16.88671875" style="153" customWidth="1"/>
    <col min="12322" max="12322" width="16" style="153" customWidth="1"/>
    <col min="12323" max="12323" width="16.44140625" style="153" customWidth="1"/>
    <col min="12324" max="12324" width="20.6640625" style="153" customWidth="1"/>
    <col min="12325" max="12325" width="13.5546875" style="153" customWidth="1"/>
    <col min="12326" max="12326" width="17.88671875" style="153" customWidth="1"/>
    <col min="12327" max="12327" width="15.6640625" style="153" customWidth="1"/>
    <col min="12328" max="12328" width="19.44140625" style="153" customWidth="1"/>
    <col min="12329" max="12329" width="13.5546875" style="153" customWidth="1"/>
    <col min="12330" max="12330" width="11.88671875" style="153" customWidth="1"/>
    <col min="12331" max="12331" width="13.5546875" style="153" customWidth="1"/>
    <col min="12332" max="12337" width="10.6640625" style="153" customWidth="1"/>
    <col min="12338" max="12338" width="11.88671875" style="153" customWidth="1"/>
    <col min="12339" max="12341" width="10.6640625" style="153" customWidth="1"/>
    <col min="12342" max="12342" width="13.44140625" style="153" customWidth="1"/>
    <col min="12343" max="12343" width="16" style="153" customWidth="1"/>
    <col min="12344" max="12344" width="16.6640625" style="153" customWidth="1"/>
    <col min="12345" max="12544" width="10.109375" style="153"/>
    <col min="12545" max="12545" width="23.44140625" style="153" customWidth="1"/>
    <col min="12546" max="12546" width="11.5546875" style="153" customWidth="1"/>
    <col min="12547" max="12562" width="0" style="153" hidden="1" customWidth="1"/>
    <col min="12563" max="12564" width="47.6640625" style="153" customWidth="1"/>
    <col min="12565" max="12565" width="53.88671875" style="153" customWidth="1"/>
    <col min="12566" max="12571" width="14.44140625" style="153" customWidth="1"/>
    <col min="12572" max="12572" width="11.5546875" style="153" customWidth="1"/>
    <col min="12573" max="12573" width="0" style="153" hidden="1" customWidth="1"/>
    <col min="12574" max="12574" width="19.88671875" style="153" customWidth="1"/>
    <col min="12575" max="12575" width="20.33203125" style="153" customWidth="1"/>
    <col min="12576" max="12576" width="19.5546875" style="153" customWidth="1"/>
    <col min="12577" max="12577" width="16.88671875" style="153" customWidth="1"/>
    <col min="12578" max="12578" width="16" style="153" customWidth="1"/>
    <col min="12579" max="12579" width="16.44140625" style="153" customWidth="1"/>
    <col min="12580" max="12580" width="20.6640625" style="153" customWidth="1"/>
    <col min="12581" max="12581" width="13.5546875" style="153" customWidth="1"/>
    <col min="12582" max="12582" width="17.88671875" style="153" customWidth="1"/>
    <col min="12583" max="12583" width="15.6640625" style="153" customWidth="1"/>
    <col min="12584" max="12584" width="19.44140625" style="153" customWidth="1"/>
    <col min="12585" max="12585" width="13.5546875" style="153" customWidth="1"/>
    <col min="12586" max="12586" width="11.88671875" style="153" customWidth="1"/>
    <col min="12587" max="12587" width="13.5546875" style="153" customWidth="1"/>
    <col min="12588" max="12593" width="10.6640625" style="153" customWidth="1"/>
    <col min="12594" max="12594" width="11.88671875" style="153" customWidth="1"/>
    <col min="12595" max="12597" width="10.6640625" style="153" customWidth="1"/>
    <col min="12598" max="12598" width="13.44140625" style="153" customWidth="1"/>
    <col min="12599" max="12599" width="16" style="153" customWidth="1"/>
    <col min="12600" max="12600" width="16.6640625" style="153" customWidth="1"/>
    <col min="12601" max="12800" width="10.109375" style="153"/>
    <col min="12801" max="12801" width="23.44140625" style="153" customWidth="1"/>
    <col min="12802" max="12802" width="11.5546875" style="153" customWidth="1"/>
    <col min="12803" max="12818" width="0" style="153" hidden="1" customWidth="1"/>
    <col min="12819" max="12820" width="47.6640625" style="153" customWidth="1"/>
    <col min="12821" max="12821" width="53.88671875" style="153" customWidth="1"/>
    <col min="12822" max="12827" width="14.44140625" style="153" customWidth="1"/>
    <col min="12828" max="12828" width="11.5546875" style="153" customWidth="1"/>
    <col min="12829" max="12829" width="0" style="153" hidden="1" customWidth="1"/>
    <col min="12830" max="12830" width="19.88671875" style="153" customWidth="1"/>
    <col min="12831" max="12831" width="20.33203125" style="153" customWidth="1"/>
    <col min="12832" max="12832" width="19.5546875" style="153" customWidth="1"/>
    <col min="12833" max="12833" width="16.88671875" style="153" customWidth="1"/>
    <col min="12834" max="12834" width="16" style="153" customWidth="1"/>
    <col min="12835" max="12835" width="16.44140625" style="153" customWidth="1"/>
    <col min="12836" max="12836" width="20.6640625" style="153" customWidth="1"/>
    <col min="12837" max="12837" width="13.5546875" style="153" customWidth="1"/>
    <col min="12838" max="12838" width="17.88671875" style="153" customWidth="1"/>
    <col min="12839" max="12839" width="15.6640625" style="153" customWidth="1"/>
    <col min="12840" max="12840" width="19.44140625" style="153" customWidth="1"/>
    <col min="12841" max="12841" width="13.5546875" style="153" customWidth="1"/>
    <col min="12842" max="12842" width="11.88671875" style="153" customWidth="1"/>
    <col min="12843" max="12843" width="13.5546875" style="153" customWidth="1"/>
    <col min="12844" max="12849" width="10.6640625" style="153" customWidth="1"/>
    <col min="12850" max="12850" width="11.88671875" style="153" customWidth="1"/>
    <col min="12851" max="12853" width="10.6640625" style="153" customWidth="1"/>
    <col min="12854" max="12854" width="13.44140625" style="153" customWidth="1"/>
    <col min="12855" max="12855" width="16" style="153" customWidth="1"/>
    <col min="12856" max="12856" width="16.6640625" style="153" customWidth="1"/>
    <col min="12857" max="13056" width="10.109375" style="153"/>
    <col min="13057" max="13057" width="23.44140625" style="153" customWidth="1"/>
    <col min="13058" max="13058" width="11.5546875" style="153" customWidth="1"/>
    <col min="13059" max="13074" width="0" style="153" hidden="1" customWidth="1"/>
    <col min="13075" max="13076" width="47.6640625" style="153" customWidth="1"/>
    <col min="13077" max="13077" width="53.88671875" style="153" customWidth="1"/>
    <col min="13078" max="13083" width="14.44140625" style="153" customWidth="1"/>
    <col min="13084" max="13084" width="11.5546875" style="153" customWidth="1"/>
    <col min="13085" max="13085" width="0" style="153" hidden="1" customWidth="1"/>
    <col min="13086" max="13086" width="19.88671875" style="153" customWidth="1"/>
    <col min="13087" max="13087" width="20.33203125" style="153" customWidth="1"/>
    <col min="13088" max="13088" width="19.5546875" style="153" customWidth="1"/>
    <col min="13089" max="13089" width="16.88671875" style="153" customWidth="1"/>
    <col min="13090" max="13090" width="16" style="153" customWidth="1"/>
    <col min="13091" max="13091" width="16.44140625" style="153" customWidth="1"/>
    <col min="13092" max="13092" width="20.6640625" style="153" customWidth="1"/>
    <col min="13093" max="13093" width="13.5546875" style="153" customWidth="1"/>
    <col min="13094" max="13094" width="17.88671875" style="153" customWidth="1"/>
    <col min="13095" max="13095" width="15.6640625" style="153" customWidth="1"/>
    <col min="13096" max="13096" width="19.44140625" style="153" customWidth="1"/>
    <col min="13097" max="13097" width="13.5546875" style="153" customWidth="1"/>
    <col min="13098" max="13098" width="11.88671875" style="153" customWidth="1"/>
    <col min="13099" max="13099" width="13.5546875" style="153" customWidth="1"/>
    <col min="13100" max="13105" width="10.6640625" style="153" customWidth="1"/>
    <col min="13106" max="13106" width="11.88671875" style="153" customWidth="1"/>
    <col min="13107" max="13109" width="10.6640625" style="153" customWidth="1"/>
    <col min="13110" max="13110" width="13.44140625" style="153" customWidth="1"/>
    <col min="13111" max="13111" width="16" style="153" customWidth="1"/>
    <col min="13112" max="13112" width="16.6640625" style="153" customWidth="1"/>
    <col min="13113" max="13312" width="10.109375" style="153"/>
    <col min="13313" max="13313" width="23.44140625" style="153" customWidth="1"/>
    <col min="13314" max="13314" width="11.5546875" style="153" customWidth="1"/>
    <col min="13315" max="13330" width="0" style="153" hidden="1" customWidth="1"/>
    <col min="13331" max="13332" width="47.6640625" style="153" customWidth="1"/>
    <col min="13333" max="13333" width="53.88671875" style="153" customWidth="1"/>
    <col min="13334" max="13339" width="14.44140625" style="153" customWidth="1"/>
    <col min="13340" max="13340" width="11.5546875" style="153" customWidth="1"/>
    <col min="13341" max="13341" width="0" style="153" hidden="1" customWidth="1"/>
    <col min="13342" max="13342" width="19.88671875" style="153" customWidth="1"/>
    <col min="13343" max="13343" width="20.33203125" style="153" customWidth="1"/>
    <col min="13344" max="13344" width="19.5546875" style="153" customWidth="1"/>
    <col min="13345" max="13345" width="16.88671875" style="153" customWidth="1"/>
    <col min="13346" max="13346" width="16" style="153" customWidth="1"/>
    <col min="13347" max="13347" width="16.44140625" style="153" customWidth="1"/>
    <col min="13348" max="13348" width="20.6640625" style="153" customWidth="1"/>
    <col min="13349" max="13349" width="13.5546875" style="153" customWidth="1"/>
    <col min="13350" max="13350" width="17.88671875" style="153" customWidth="1"/>
    <col min="13351" max="13351" width="15.6640625" style="153" customWidth="1"/>
    <col min="13352" max="13352" width="19.44140625" style="153" customWidth="1"/>
    <col min="13353" max="13353" width="13.5546875" style="153" customWidth="1"/>
    <col min="13354" max="13354" width="11.88671875" style="153" customWidth="1"/>
    <col min="13355" max="13355" width="13.5546875" style="153" customWidth="1"/>
    <col min="13356" max="13361" width="10.6640625" style="153" customWidth="1"/>
    <col min="13362" max="13362" width="11.88671875" style="153" customWidth="1"/>
    <col min="13363" max="13365" width="10.6640625" style="153" customWidth="1"/>
    <col min="13366" max="13366" width="13.44140625" style="153" customWidth="1"/>
    <col min="13367" max="13367" width="16" style="153" customWidth="1"/>
    <col min="13368" max="13368" width="16.6640625" style="153" customWidth="1"/>
    <col min="13369" max="13568" width="10.109375" style="153"/>
    <col min="13569" max="13569" width="23.44140625" style="153" customWidth="1"/>
    <col min="13570" max="13570" width="11.5546875" style="153" customWidth="1"/>
    <col min="13571" max="13586" width="0" style="153" hidden="1" customWidth="1"/>
    <col min="13587" max="13588" width="47.6640625" style="153" customWidth="1"/>
    <col min="13589" max="13589" width="53.88671875" style="153" customWidth="1"/>
    <col min="13590" max="13595" width="14.44140625" style="153" customWidth="1"/>
    <col min="13596" max="13596" width="11.5546875" style="153" customWidth="1"/>
    <col min="13597" max="13597" width="0" style="153" hidden="1" customWidth="1"/>
    <col min="13598" max="13598" width="19.88671875" style="153" customWidth="1"/>
    <col min="13599" max="13599" width="20.33203125" style="153" customWidth="1"/>
    <col min="13600" max="13600" width="19.5546875" style="153" customWidth="1"/>
    <col min="13601" max="13601" width="16.88671875" style="153" customWidth="1"/>
    <col min="13602" max="13602" width="16" style="153" customWidth="1"/>
    <col min="13603" max="13603" width="16.44140625" style="153" customWidth="1"/>
    <col min="13604" max="13604" width="20.6640625" style="153" customWidth="1"/>
    <col min="13605" max="13605" width="13.5546875" style="153" customWidth="1"/>
    <col min="13606" max="13606" width="17.88671875" style="153" customWidth="1"/>
    <col min="13607" max="13607" width="15.6640625" style="153" customWidth="1"/>
    <col min="13608" max="13608" width="19.44140625" style="153" customWidth="1"/>
    <col min="13609" max="13609" width="13.5546875" style="153" customWidth="1"/>
    <col min="13610" max="13610" width="11.88671875" style="153" customWidth="1"/>
    <col min="13611" max="13611" width="13.5546875" style="153" customWidth="1"/>
    <col min="13612" max="13617" width="10.6640625" style="153" customWidth="1"/>
    <col min="13618" max="13618" width="11.88671875" style="153" customWidth="1"/>
    <col min="13619" max="13621" width="10.6640625" style="153" customWidth="1"/>
    <col min="13622" max="13622" width="13.44140625" style="153" customWidth="1"/>
    <col min="13623" max="13623" width="16" style="153" customWidth="1"/>
    <col min="13624" max="13624" width="16.6640625" style="153" customWidth="1"/>
    <col min="13625" max="13824" width="10.109375" style="153"/>
    <col min="13825" max="13825" width="23.44140625" style="153" customWidth="1"/>
    <col min="13826" max="13826" width="11.5546875" style="153" customWidth="1"/>
    <col min="13827" max="13842" width="0" style="153" hidden="1" customWidth="1"/>
    <col min="13843" max="13844" width="47.6640625" style="153" customWidth="1"/>
    <col min="13845" max="13845" width="53.88671875" style="153" customWidth="1"/>
    <col min="13846" max="13851" width="14.44140625" style="153" customWidth="1"/>
    <col min="13852" max="13852" width="11.5546875" style="153" customWidth="1"/>
    <col min="13853" max="13853" width="0" style="153" hidden="1" customWidth="1"/>
    <col min="13854" max="13854" width="19.88671875" style="153" customWidth="1"/>
    <col min="13855" max="13855" width="20.33203125" style="153" customWidth="1"/>
    <col min="13856" max="13856" width="19.5546875" style="153" customWidth="1"/>
    <col min="13857" max="13857" width="16.88671875" style="153" customWidth="1"/>
    <col min="13858" max="13858" width="16" style="153" customWidth="1"/>
    <col min="13859" max="13859" width="16.44140625" style="153" customWidth="1"/>
    <col min="13860" max="13860" width="20.6640625" style="153" customWidth="1"/>
    <col min="13861" max="13861" width="13.5546875" style="153" customWidth="1"/>
    <col min="13862" max="13862" width="17.88671875" style="153" customWidth="1"/>
    <col min="13863" max="13863" width="15.6640625" style="153" customWidth="1"/>
    <col min="13864" max="13864" width="19.44140625" style="153" customWidth="1"/>
    <col min="13865" max="13865" width="13.5546875" style="153" customWidth="1"/>
    <col min="13866" max="13866" width="11.88671875" style="153" customWidth="1"/>
    <col min="13867" max="13867" width="13.5546875" style="153" customWidth="1"/>
    <col min="13868" max="13873" width="10.6640625" style="153" customWidth="1"/>
    <col min="13874" max="13874" width="11.88671875" style="153" customWidth="1"/>
    <col min="13875" max="13877" width="10.6640625" style="153" customWidth="1"/>
    <col min="13878" max="13878" width="13.44140625" style="153" customWidth="1"/>
    <col min="13879" max="13879" width="16" style="153" customWidth="1"/>
    <col min="13880" max="13880" width="16.6640625" style="153" customWidth="1"/>
    <col min="13881" max="14080" width="10.109375" style="153"/>
    <col min="14081" max="14081" width="23.44140625" style="153" customWidth="1"/>
    <col min="14082" max="14082" width="11.5546875" style="153" customWidth="1"/>
    <col min="14083" max="14098" width="0" style="153" hidden="1" customWidth="1"/>
    <col min="14099" max="14100" width="47.6640625" style="153" customWidth="1"/>
    <col min="14101" max="14101" width="53.88671875" style="153" customWidth="1"/>
    <col min="14102" max="14107" width="14.44140625" style="153" customWidth="1"/>
    <col min="14108" max="14108" width="11.5546875" style="153" customWidth="1"/>
    <col min="14109" max="14109" width="0" style="153" hidden="1" customWidth="1"/>
    <col min="14110" max="14110" width="19.88671875" style="153" customWidth="1"/>
    <col min="14111" max="14111" width="20.33203125" style="153" customWidth="1"/>
    <col min="14112" max="14112" width="19.5546875" style="153" customWidth="1"/>
    <col min="14113" max="14113" width="16.88671875" style="153" customWidth="1"/>
    <col min="14114" max="14114" width="16" style="153" customWidth="1"/>
    <col min="14115" max="14115" width="16.44140625" style="153" customWidth="1"/>
    <col min="14116" max="14116" width="20.6640625" style="153" customWidth="1"/>
    <col min="14117" max="14117" width="13.5546875" style="153" customWidth="1"/>
    <col min="14118" max="14118" width="17.88671875" style="153" customWidth="1"/>
    <col min="14119" max="14119" width="15.6640625" style="153" customWidth="1"/>
    <col min="14120" max="14120" width="19.44140625" style="153" customWidth="1"/>
    <col min="14121" max="14121" width="13.5546875" style="153" customWidth="1"/>
    <col min="14122" max="14122" width="11.88671875" style="153" customWidth="1"/>
    <col min="14123" max="14123" width="13.5546875" style="153" customWidth="1"/>
    <col min="14124" max="14129" width="10.6640625" style="153" customWidth="1"/>
    <col min="14130" max="14130" width="11.88671875" style="153" customWidth="1"/>
    <col min="14131" max="14133" width="10.6640625" style="153" customWidth="1"/>
    <col min="14134" max="14134" width="13.44140625" style="153" customWidth="1"/>
    <col min="14135" max="14135" width="16" style="153" customWidth="1"/>
    <col min="14136" max="14136" width="16.6640625" style="153" customWidth="1"/>
    <col min="14137" max="14336" width="10.109375" style="153"/>
    <col min="14337" max="14337" width="23.44140625" style="153" customWidth="1"/>
    <col min="14338" max="14338" width="11.5546875" style="153" customWidth="1"/>
    <col min="14339" max="14354" width="0" style="153" hidden="1" customWidth="1"/>
    <col min="14355" max="14356" width="47.6640625" style="153" customWidth="1"/>
    <col min="14357" max="14357" width="53.88671875" style="153" customWidth="1"/>
    <col min="14358" max="14363" width="14.44140625" style="153" customWidth="1"/>
    <col min="14364" max="14364" width="11.5546875" style="153" customWidth="1"/>
    <col min="14365" max="14365" width="0" style="153" hidden="1" customWidth="1"/>
    <col min="14366" max="14366" width="19.88671875" style="153" customWidth="1"/>
    <col min="14367" max="14367" width="20.33203125" style="153" customWidth="1"/>
    <col min="14368" max="14368" width="19.5546875" style="153" customWidth="1"/>
    <col min="14369" max="14369" width="16.88671875" style="153" customWidth="1"/>
    <col min="14370" max="14370" width="16" style="153" customWidth="1"/>
    <col min="14371" max="14371" width="16.44140625" style="153" customWidth="1"/>
    <col min="14372" max="14372" width="20.6640625" style="153" customWidth="1"/>
    <col min="14373" max="14373" width="13.5546875" style="153" customWidth="1"/>
    <col min="14374" max="14374" width="17.88671875" style="153" customWidth="1"/>
    <col min="14375" max="14375" width="15.6640625" style="153" customWidth="1"/>
    <col min="14376" max="14376" width="19.44140625" style="153" customWidth="1"/>
    <col min="14377" max="14377" width="13.5546875" style="153" customWidth="1"/>
    <col min="14378" max="14378" width="11.88671875" style="153" customWidth="1"/>
    <col min="14379" max="14379" width="13.5546875" style="153" customWidth="1"/>
    <col min="14380" max="14385" width="10.6640625" style="153" customWidth="1"/>
    <col min="14386" max="14386" width="11.88671875" style="153" customWidth="1"/>
    <col min="14387" max="14389" width="10.6640625" style="153" customWidth="1"/>
    <col min="14390" max="14390" width="13.44140625" style="153" customWidth="1"/>
    <col min="14391" max="14391" width="16" style="153" customWidth="1"/>
    <col min="14392" max="14392" width="16.6640625" style="153" customWidth="1"/>
    <col min="14393" max="14592" width="10.109375" style="153"/>
    <col min="14593" max="14593" width="23.44140625" style="153" customWidth="1"/>
    <col min="14594" max="14594" width="11.5546875" style="153" customWidth="1"/>
    <col min="14595" max="14610" width="0" style="153" hidden="1" customWidth="1"/>
    <col min="14611" max="14612" width="47.6640625" style="153" customWidth="1"/>
    <col min="14613" max="14613" width="53.88671875" style="153" customWidth="1"/>
    <col min="14614" max="14619" width="14.44140625" style="153" customWidth="1"/>
    <col min="14620" max="14620" width="11.5546875" style="153" customWidth="1"/>
    <col min="14621" max="14621" width="0" style="153" hidden="1" customWidth="1"/>
    <col min="14622" max="14622" width="19.88671875" style="153" customWidth="1"/>
    <col min="14623" max="14623" width="20.33203125" style="153" customWidth="1"/>
    <col min="14624" max="14624" width="19.5546875" style="153" customWidth="1"/>
    <col min="14625" max="14625" width="16.88671875" style="153" customWidth="1"/>
    <col min="14626" max="14626" width="16" style="153" customWidth="1"/>
    <col min="14627" max="14627" width="16.44140625" style="153" customWidth="1"/>
    <col min="14628" max="14628" width="20.6640625" style="153" customWidth="1"/>
    <col min="14629" max="14629" width="13.5546875" style="153" customWidth="1"/>
    <col min="14630" max="14630" width="17.88671875" style="153" customWidth="1"/>
    <col min="14631" max="14631" width="15.6640625" style="153" customWidth="1"/>
    <col min="14632" max="14632" width="19.44140625" style="153" customWidth="1"/>
    <col min="14633" max="14633" width="13.5546875" style="153" customWidth="1"/>
    <col min="14634" max="14634" width="11.88671875" style="153" customWidth="1"/>
    <col min="14635" max="14635" width="13.5546875" style="153" customWidth="1"/>
    <col min="14636" max="14641" width="10.6640625" style="153" customWidth="1"/>
    <col min="14642" max="14642" width="11.88671875" style="153" customWidth="1"/>
    <col min="14643" max="14645" width="10.6640625" style="153" customWidth="1"/>
    <col min="14646" max="14646" width="13.44140625" style="153" customWidth="1"/>
    <col min="14647" max="14647" width="16" style="153" customWidth="1"/>
    <col min="14648" max="14648" width="16.6640625" style="153" customWidth="1"/>
    <col min="14649" max="14848" width="10.109375" style="153"/>
    <col min="14849" max="14849" width="23.44140625" style="153" customWidth="1"/>
    <col min="14850" max="14850" width="11.5546875" style="153" customWidth="1"/>
    <col min="14851" max="14866" width="0" style="153" hidden="1" customWidth="1"/>
    <col min="14867" max="14868" width="47.6640625" style="153" customWidth="1"/>
    <col min="14869" max="14869" width="53.88671875" style="153" customWidth="1"/>
    <col min="14870" max="14875" width="14.44140625" style="153" customWidth="1"/>
    <col min="14876" max="14876" width="11.5546875" style="153" customWidth="1"/>
    <col min="14877" max="14877" width="0" style="153" hidden="1" customWidth="1"/>
    <col min="14878" max="14878" width="19.88671875" style="153" customWidth="1"/>
    <col min="14879" max="14879" width="20.33203125" style="153" customWidth="1"/>
    <col min="14880" max="14880" width="19.5546875" style="153" customWidth="1"/>
    <col min="14881" max="14881" width="16.88671875" style="153" customWidth="1"/>
    <col min="14882" max="14882" width="16" style="153" customWidth="1"/>
    <col min="14883" max="14883" width="16.44140625" style="153" customWidth="1"/>
    <col min="14884" max="14884" width="20.6640625" style="153" customWidth="1"/>
    <col min="14885" max="14885" width="13.5546875" style="153" customWidth="1"/>
    <col min="14886" max="14886" width="17.88671875" style="153" customWidth="1"/>
    <col min="14887" max="14887" width="15.6640625" style="153" customWidth="1"/>
    <col min="14888" max="14888" width="19.44140625" style="153" customWidth="1"/>
    <col min="14889" max="14889" width="13.5546875" style="153" customWidth="1"/>
    <col min="14890" max="14890" width="11.88671875" style="153" customWidth="1"/>
    <col min="14891" max="14891" width="13.5546875" style="153" customWidth="1"/>
    <col min="14892" max="14897" width="10.6640625" style="153" customWidth="1"/>
    <col min="14898" max="14898" width="11.88671875" style="153" customWidth="1"/>
    <col min="14899" max="14901" width="10.6640625" style="153" customWidth="1"/>
    <col min="14902" max="14902" width="13.44140625" style="153" customWidth="1"/>
    <col min="14903" max="14903" width="16" style="153" customWidth="1"/>
    <col min="14904" max="14904" width="16.6640625" style="153" customWidth="1"/>
    <col min="14905" max="15104" width="10.109375" style="153"/>
    <col min="15105" max="15105" width="23.44140625" style="153" customWidth="1"/>
    <col min="15106" max="15106" width="11.5546875" style="153" customWidth="1"/>
    <col min="15107" max="15122" width="0" style="153" hidden="1" customWidth="1"/>
    <col min="15123" max="15124" width="47.6640625" style="153" customWidth="1"/>
    <col min="15125" max="15125" width="53.88671875" style="153" customWidth="1"/>
    <col min="15126" max="15131" width="14.44140625" style="153" customWidth="1"/>
    <col min="15132" max="15132" width="11.5546875" style="153" customWidth="1"/>
    <col min="15133" max="15133" width="0" style="153" hidden="1" customWidth="1"/>
    <col min="15134" max="15134" width="19.88671875" style="153" customWidth="1"/>
    <col min="15135" max="15135" width="20.33203125" style="153" customWidth="1"/>
    <col min="15136" max="15136" width="19.5546875" style="153" customWidth="1"/>
    <col min="15137" max="15137" width="16.88671875" style="153" customWidth="1"/>
    <col min="15138" max="15138" width="16" style="153" customWidth="1"/>
    <col min="15139" max="15139" width="16.44140625" style="153" customWidth="1"/>
    <col min="15140" max="15140" width="20.6640625" style="153" customWidth="1"/>
    <col min="15141" max="15141" width="13.5546875" style="153" customWidth="1"/>
    <col min="15142" max="15142" width="17.88671875" style="153" customWidth="1"/>
    <col min="15143" max="15143" width="15.6640625" style="153" customWidth="1"/>
    <col min="15144" max="15144" width="19.44140625" style="153" customWidth="1"/>
    <col min="15145" max="15145" width="13.5546875" style="153" customWidth="1"/>
    <col min="15146" max="15146" width="11.88671875" style="153" customWidth="1"/>
    <col min="15147" max="15147" width="13.5546875" style="153" customWidth="1"/>
    <col min="15148" max="15153" width="10.6640625" style="153" customWidth="1"/>
    <col min="15154" max="15154" width="11.88671875" style="153" customWidth="1"/>
    <col min="15155" max="15157" width="10.6640625" style="153" customWidth="1"/>
    <col min="15158" max="15158" width="13.44140625" style="153" customWidth="1"/>
    <col min="15159" max="15159" width="16" style="153" customWidth="1"/>
    <col min="15160" max="15160" width="16.6640625" style="153" customWidth="1"/>
    <col min="15161" max="15360" width="10.109375" style="153"/>
    <col min="15361" max="15361" width="23.44140625" style="153" customWidth="1"/>
    <col min="15362" max="15362" width="11.5546875" style="153" customWidth="1"/>
    <col min="15363" max="15378" width="0" style="153" hidden="1" customWidth="1"/>
    <col min="15379" max="15380" width="47.6640625" style="153" customWidth="1"/>
    <col min="15381" max="15381" width="53.88671875" style="153" customWidth="1"/>
    <col min="15382" max="15387" width="14.44140625" style="153" customWidth="1"/>
    <col min="15388" max="15388" width="11.5546875" style="153" customWidth="1"/>
    <col min="15389" max="15389" width="0" style="153" hidden="1" customWidth="1"/>
    <col min="15390" max="15390" width="19.88671875" style="153" customWidth="1"/>
    <col min="15391" max="15391" width="20.33203125" style="153" customWidth="1"/>
    <col min="15392" max="15392" width="19.5546875" style="153" customWidth="1"/>
    <col min="15393" max="15393" width="16.88671875" style="153" customWidth="1"/>
    <col min="15394" max="15394" width="16" style="153" customWidth="1"/>
    <col min="15395" max="15395" width="16.44140625" style="153" customWidth="1"/>
    <col min="15396" max="15396" width="20.6640625" style="153" customWidth="1"/>
    <col min="15397" max="15397" width="13.5546875" style="153" customWidth="1"/>
    <col min="15398" max="15398" width="17.88671875" style="153" customWidth="1"/>
    <col min="15399" max="15399" width="15.6640625" style="153" customWidth="1"/>
    <col min="15400" max="15400" width="19.44140625" style="153" customWidth="1"/>
    <col min="15401" max="15401" width="13.5546875" style="153" customWidth="1"/>
    <col min="15402" max="15402" width="11.88671875" style="153" customWidth="1"/>
    <col min="15403" max="15403" width="13.5546875" style="153" customWidth="1"/>
    <col min="15404" max="15409" width="10.6640625" style="153" customWidth="1"/>
    <col min="15410" max="15410" width="11.88671875" style="153" customWidth="1"/>
    <col min="15411" max="15413" width="10.6640625" style="153" customWidth="1"/>
    <col min="15414" max="15414" width="13.44140625" style="153" customWidth="1"/>
    <col min="15415" max="15415" width="16" style="153" customWidth="1"/>
    <col min="15416" max="15416" width="16.6640625" style="153" customWidth="1"/>
    <col min="15417" max="15616" width="10.109375" style="153"/>
    <col min="15617" max="15617" width="23.44140625" style="153" customWidth="1"/>
    <col min="15618" max="15618" width="11.5546875" style="153" customWidth="1"/>
    <col min="15619" max="15634" width="0" style="153" hidden="1" customWidth="1"/>
    <col min="15635" max="15636" width="47.6640625" style="153" customWidth="1"/>
    <col min="15637" max="15637" width="53.88671875" style="153" customWidth="1"/>
    <col min="15638" max="15643" width="14.44140625" style="153" customWidth="1"/>
    <col min="15644" max="15644" width="11.5546875" style="153" customWidth="1"/>
    <col min="15645" max="15645" width="0" style="153" hidden="1" customWidth="1"/>
    <col min="15646" max="15646" width="19.88671875" style="153" customWidth="1"/>
    <col min="15647" max="15647" width="20.33203125" style="153" customWidth="1"/>
    <col min="15648" max="15648" width="19.5546875" style="153" customWidth="1"/>
    <col min="15649" max="15649" width="16.88671875" style="153" customWidth="1"/>
    <col min="15650" max="15650" width="16" style="153" customWidth="1"/>
    <col min="15651" max="15651" width="16.44140625" style="153" customWidth="1"/>
    <col min="15652" max="15652" width="20.6640625" style="153" customWidth="1"/>
    <col min="15653" max="15653" width="13.5546875" style="153" customWidth="1"/>
    <col min="15654" max="15654" width="17.88671875" style="153" customWidth="1"/>
    <col min="15655" max="15655" width="15.6640625" style="153" customWidth="1"/>
    <col min="15656" max="15656" width="19.44140625" style="153" customWidth="1"/>
    <col min="15657" max="15657" width="13.5546875" style="153" customWidth="1"/>
    <col min="15658" max="15658" width="11.88671875" style="153" customWidth="1"/>
    <col min="15659" max="15659" width="13.5546875" style="153" customWidth="1"/>
    <col min="15660" max="15665" width="10.6640625" style="153" customWidth="1"/>
    <col min="15666" max="15666" width="11.88671875" style="153" customWidth="1"/>
    <col min="15667" max="15669" width="10.6640625" style="153" customWidth="1"/>
    <col min="15670" max="15670" width="13.44140625" style="153" customWidth="1"/>
    <col min="15671" max="15671" width="16" style="153" customWidth="1"/>
    <col min="15672" max="15672" width="16.6640625" style="153" customWidth="1"/>
    <col min="15673" max="15872" width="10.109375" style="153"/>
    <col min="15873" max="15873" width="23.44140625" style="153" customWidth="1"/>
    <col min="15874" max="15874" width="11.5546875" style="153" customWidth="1"/>
    <col min="15875" max="15890" width="0" style="153" hidden="1" customWidth="1"/>
    <col min="15891" max="15892" width="47.6640625" style="153" customWidth="1"/>
    <col min="15893" max="15893" width="53.88671875" style="153" customWidth="1"/>
    <col min="15894" max="15899" width="14.44140625" style="153" customWidth="1"/>
    <col min="15900" max="15900" width="11.5546875" style="153" customWidth="1"/>
    <col min="15901" max="15901" width="0" style="153" hidden="1" customWidth="1"/>
    <col min="15902" max="15902" width="19.88671875" style="153" customWidth="1"/>
    <col min="15903" max="15903" width="20.33203125" style="153" customWidth="1"/>
    <col min="15904" max="15904" width="19.5546875" style="153" customWidth="1"/>
    <col min="15905" max="15905" width="16.88671875" style="153" customWidth="1"/>
    <col min="15906" max="15906" width="16" style="153" customWidth="1"/>
    <col min="15907" max="15907" width="16.44140625" style="153" customWidth="1"/>
    <col min="15908" max="15908" width="20.6640625" style="153" customWidth="1"/>
    <col min="15909" max="15909" width="13.5546875" style="153" customWidth="1"/>
    <col min="15910" max="15910" width="17.88671875" style="153" customWidth="1"/>
    <col min="15911" max="15911" width="15.6640625" style="153" customWidth="1"/>
    <col min="15912" max="15912" width="19.44140625" style="153" customWidth="1"/>
    <col min="15913" max="15913" width="13.5546875" style="153" customWidth="1"/>
    <col min="15914" max="15914" width="11.88671875" style="153" customWidth="1"/>
    <col min="15915" max="15915" width="13.5546875" style="153" customWidth="1"/>
    <col min="15916" max="15921" width="10.6640625" style="153" customWidth="1"/>
    <col min="15922" max="15922" width="11.88671875" style="153" customWidth="1"/>
    <col min="15923" max="15925" width="10.6640625" style="153" customWidth="1"/>
    <col min="15926" max="15926" width="13.44140625" style="153" customWidth="1"/>
    <col min="15927" max="15927" width="16" style="153" customWidth="1"/>
    <col min="15928" max="15928" width="16.6640625" style="153" customWidth="1"/>
    <col min="15929" max="16128" width="10.109375" style="153"/>
    <col min="16129" max="16129" width="23.44140625" style="153" customWidth="1"/>
    <col min="16130" max="16130" width="11.5546875" style="153" customWidth="1"/>
    <col min="16131" max="16146" width="0" style="153" hidden="1" customWidth="1"/>
    <col min="16147" max="16148" width="47.6640625" style="153" customWidth="1"/>
    <col min="16149" max="16149" width="53.88671875" style="153" customWidth="1"/>
    <col min="16150" max="16155" width="14.44140625" style="153" customWidth="1"/>
    <col min="16156" max="16156" width="11.5546875" style="153" customWidth="1"/>
    <col min="16157" max="16157" width="0" style="153" hidden="1" customWidth="1"/>
    <col min="16158" max="16158" width="19.88671875" style="153" customWidth="1"/>
    <col min="16159" max="16159" width="20.33203125" style="153" customWidth="1"/>
    <col min="16160" max="16160" width="19.5546875" style="153" customWidth="1"/>
    <col min="16161" max="16161" width="16.88671875" style="153" customWidth="1"/>
    <col min="16162" max="16162" width="16" style="153" customWidth="1"/>
    <col min="16163" max="16163" width="16.44140625" style="153" customWidth="1"/>
    <col min="16164" max="16164" width="20.6640625" style="153" customWidth="1"/>
    <col min="16165" max="16165" width="13.5546875" style="153" customWidth="1"/>
    <col min="16166" max="16166" width="17.88671875" style="153" customWidth="1"/>
    <col min="16167" max="16167" width="15.6640625" style="153" customWidth="1"/>
    <col min="16168" max="16168" width="19.44140625" style="153" customWidth="1"/>
    <col min="16169" max="16169" width="13.5546875" style="153" customWidth="1"/>
    <col min="16170" max="16170" width="11.88671875" style="153" customWidth="1"/>
    <col min="16171" max="16171" width="13.5546875" style="153" customWidth="1"/>
    <col min="16172" max="16177" width="10.6640625" style="153" customWidth="1"/>
    <col min="16178" max="16178" width="11.88671875" style="153" customWidth="1"/>
    <col min="16179" max="16181" width="10.6640625" style="153" customWidth="1"/>
    <col min="16182" max="16182" width="13.44140625" style="153" customWidth="1"/>
    <col min="16183" max="16183" width="16" style="153" customWidth="1"/>
    <col min="16184" max="16184" width="16.6640625" style="153" customWidth="1"/>
    <col min="16185" max="16384" width="10.109375" style="153"/>
  </cols>
  <sheetData>
    <row r="1" spans="1:59" ht="72.75" customHeight="1">
      <c r="B1" s="577" t="s">
        <v>218</v>
      </c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7"/>
      <c r="AF1" s="577"/>
      <c r="AG1" s="577"/>
      <c r="AH1" s="577"/>
      <c r="AI1" s="577"/>
      <c r="AJ1" s="577"/>
      <c r="AK1" s="577"/>
      <c r="AL1" s="577"/>
      <c r="AM1" s="577"/>
      <c r="AN1" s="577"/>
      <c r="AO1" s="577"/>
      <c r="AP1" s="577"/>
      <c r="AQ1" s="577"/>
      <c r="AR1" s="577"/>
      <c r="AS1" s="577"/>
      <c r="AT1" s="577"/>
      <c r="AU1" s="577"/>
      <c r="AV1" s="577"/>
      <c r="AW1" s="577"/>
      <c r="AX1" s="577"/>
      <c r="AY1" s="577"/>
      <c r="AZ1" s="577"/>
    </row>
    <row r="2" spans="1:59" ht="12.75" customHeight="1"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578"/>
      <c r="AJ2" s="578"/>
      <c r="AK2" s="578"/>
      <c r="AL2" s="578"/>
      <c r="AM2" s="578"/>
      <c r="AN2" s="578"/>
      <c r="AO2" s="578"/>
      <c r="AP2" s="578"/>
      <c r="AQ2" s="578"/>
      <c r="AR2" s="578"/>
      <c r="AS2" s="578"/>
      <c r="AT2" s="578"/>
      <c r="AU2" s="578"/>
      <c r="AV2" s="578"/>
      <c r="AW2" s="578"/>
      <c r="AX2" s="578"/>
      <c r="AY2" s="578"/>
      <c r="AZ2" s="578"/>
    </row>
    <row r="3" spans="1:59" ht="68.25" customHeight="1">
      <c r="B3" s="579" t="s">
        <v>295</v>
      </c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579"/>
      <c r="AK3" s="579"/>
      <c r="AL3" s="579"/>
      <c r="AM3" s="579"/>
      <c r="AN3" s="579"/>
      <c r="AO3" s="579"/>
      <c r="AP3" s="579"/>
      <c r="AQ3" s="579"/>
      <c r="AR3" s="579"/>
      <c r="AS3" s="579"/>
      <c r="AT3" s="579"/>
      <c r="AU3" s="579"/>
      <c r="AV3" s="579"/>
      <c r="AW3" s="579"/>
      <c r="AX3" s="579"/>
      <c r="AY3" s="579"/>
      <c r="AZ3" s="579"/>
    </row>
    <row r="4" spans="1:59" ht="48.75" customHeight="1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580" t="s">
        <v>219</v>
      </c>
      <c r="T4" s="580"/>
      <c r="U4" s="155"/>
      <c r="V4" s="155"/>
      <c r="W4" s="581" t="s">
        <v>223</v>
      </c>
      <c r="X4" s="581"/>
      <c r="Y4" s="581"/>
      <c r="Z4" s="581"/>
      <c r="AA4" s="581"/>
      <c r="AB4" s="581"/>
      <c r="AC4" s="581"/>
      <c r="AD4" s="581"/>
      <c r="AE4" s="581"/>
      <c r="AF4" s="581"/>
      <c r="AG4" s="581"/>
      <c r="AH4" s="581"/>
      <c r="AI4" s="581"/>
      <c r="AJ4" s="581"/>
      <c r="AK4" s="581"/>
      <c r="AL4" s="581"/>
      <c r="AM4" s="581"/>
      <c r="AN4" s="581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</row>
    <row r="5" spans="1:59" ht="90" customHeight="1"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582" t="s">
        <v>220</v>
      </c>
      <c r="T5" s="583"/>
      <c r="U5" s="583"/>
      <c r="V5" s="157"/>
      <c r="W5" s="581" t="s">
        <v>224</v>
      </c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158"/>
      <c r="AR5" s="159"/>
      <c r="AS5" s="159"/>
      <c r="AT5" s="160" t="s">
        <v>234</v>
      </c>
      <c r="AU5" s="161"/>
      <c r="AV5" s="162"/>
      <c r="AW5" s="162"/>
      <c r="AX5" s="162"/>
      <c r="AY5" s="584" t="s">
        <v>235</v>
      </c>
      <c r="AZ5" s="584"/>
      <c r="BA5" s="584"/>
      <c r="BB5" s="584"/>
      <c r="BC5" s="163"/>
      <c r="BD5" s="164"/>
    </row>
    <row r="6" spans="1:59" ht="37.5" customHeight="1">
      <c r="V6" s="595" t="s">
        <v>227</v>
      </c>
      <c r="W6" s="595"/>
      <c r="X6" s="595"/>
      <c r="Y6" s="595"/>
      <c r="Z6" s="595"/>
      <c r="AA6" s="595"/>
      <c r="AB6" s="167" t="s">
        <v>21</v>
      </c>
      <c r="AC6" s="596" t="s">
        <v>230</v>
      </c>
      <c r="AD6" s="596"/>
      <c r="AE6" s="596"/>
      <c r="AF6" s="596"/>
      <c r="AG6" s="596"/>
      <c r="AH6" s="596"/>
      <c r="AI6" s="596"/>
      <c r="AJ6" s="596"/>
      <c r="AK6" s="596"/>
      <c r="AL6" s="596"/>
      <c r="AM6" s="596"/>
      <c r="AN6" s="596"/>
      <c r="AO6" s="596"/>
      <c r="AP6" s="596"/>
      <c r="AQ6" s="596"/>
      <c r="AR6" s="596"/>
      <c r="AS6" s="168"/>
      <c r="AT6" s="169" t="s">
        <v>236</v>
      </c>
      <c r="AU6" s="170"/>
      <c r="AV6" s="170"/>
      <c r="AW6" s="170"/>
      <c r="AX6" s="162"/>
      <c r="AY6" s="597" t="s">
        <v>237</v>
      </c>
      <c r="AZ6" s="597"/>
      <c r="BA6" s="597"/>
      <c r="BB6" s="597"/>
      <c r="BC6" s="163"/>
      <c r="BD6" s="164"/>
    </row>
    <row r="7" spans="1:59" ht="75.75" customHeight="1">
      <c r="B7" s="598" t="s">
        <v>221</v>
      </c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  <c r="Q7" s="599"/>
      <c r="R7" s="599"/>
      <c r="S7" s="599"/>
      <c r="T7" s="599"/>
      <c r="U7" s="599"/>
      <c r="V7" s="600" t="s">
        <v>229</v>
      </c>
      <c r="W7" s="601"/>
      <c r="X7" s="601"/>
      <c r="Y7" s="601"/>
      <c r="Z7" s="601"/>
      <c r="AA7" s="601"/>
      <c r="AB7" s="171"/>
      <c r="AC7" s="172"/>
      <c r="AD7" s="172" t="s">
        <v>231</v>
      </c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68"/>
      <c r="AT7" s="173" t="s">
        <v>238</v>
      </c>
      <c r="AU7" s="162"/>
      <c r="AV7" s="162"/>
      <c r="AW7" s="162"/>
      <c r="AX7" s="162"/>
      <c r="AY7" s="584" t="s">
        <v>239</v>
      </c>
      <c r="AZ7" s="584"/>
      <c r="BA7" s="584"/>
      <c r="BB7" s="584"/>
      <c r="BC7" s="584"/>
      <c r="BD7" s="164"/>
    </row>
    <row r="8" spans="1:59" ht="64.5" customHeight="1">
      <c r="S8" s="585" t="s">
        <v>222</v>
      </c>
      <c r="T8" s="585"/>
      <c r="U8" s="585"/>
      <c r="V8" s="586" t="s">
        <v>225</v>
      </c>
      <c r="W8" s="586"/>
      <c r="X8" s="586"/>
      <c r="Y8" s="586"/>
      <c r="Z8" s="586"/>
      <c r="AA8" s="586"/>
      <c r="AB8" s="586"/>
      <c r="AC8" s="587" t="s">
        <v>226</v>
      </c>
      <c r="AD8" s="587"/>
      <c r="AE8" s="587"/>
      <c r="AF8" s="587"/>
      <c r="AG8" s="587"/>
      <c r="AH8" s="587"/>
      <c r="AI8" s="587"/>
      <c r="AJ8" s="587"/>
      <c r="AK8" s="587"/>
      <c r="AL8" s="587"/>
      <c r="AM8" s="587"/>
      <c r="AN8" s="587"/>
      <c r="AO8" s="587"/>
      <c r="AP8" s="587"/>
      <c r="AQ8" s="587"/>
      <c r="AR8" s="587"/>
      <c r="AS8" s="168"/>
      <c r="AT8" s="173" t="s">
        <v>240</v>
      </c>
      <c r="AU8" s="174"/>
      <c r="AV8" s="174"/>
      <c r="AW8" s="174"/>
      <c r="AX8" s="174"/>
      <c r="AY8" s="588" t="s">
        <v>241</v>
      </c>
      <c r="AZ8" s="588"/>
      <c r="BA8" s="588"/>
      <c r="BB8" s="588"/>
      <c r="BC8" s="589"/>
      <c r="BD8" s="589"/>
    </row>
    <row r="9" spans="1:59" ht="75.75" customHeight="1">
      <c r="T9" s="175"/>
      <c r="U9" s="175"/>
      <c r="V9" s="592" t="s">
        <v>232</v>
      </c>
      <c r="W9" s="592"/>
      <c r="X9" s="592"/>
      <c r="Y9" s="592"/>
      <c r="Z9" s="176"/>
      <c r="AA9" s="176"/>
      <c r="AB9" s="167" t="s">
        <v>21</v>
      </c>
      <c r="AC9" s="177"/>
      <c r="AD9" s="593" t="s">
        <v>233</v>
      </c>
      <c r="AE9" s="594"/>
      <c r="AF9" s="594"/>
      <c r="AG9" s="594"/>
      <c r="AH9" s="594"/>
      <c r="AI9" s="594"/>
      <c r="AJ9" s="594"/>
      <c r="AK9" s="594"/>
      <c r="AL9" s="594"/>
      <c r="AM9" s="594"/>
      <c r="AN9" s="594"/>
      <c r="AO9" s="594"/>
      <c r="AP9" s="594"/>
      <c r="AQ9" s="594"/>
      <c r="AR9" s="594"/>
      <c r="AS9" s="164"/>
      <c r="AT9" s="178"/>
      <c r="AU9" s="179"/>
      <c r="AV9" s="179"/>
      <c r="AW9" s="179"/>
      <c r="AX9" s="179"/>
      <c r="AY9" s="590"/>
      <c r="AZ9" s="590"/>
      <c r="BA9" s="590"/>
      <c r="BB9" s="590"/>
      <c r="BC9" s="591"/>
      <c r="BD9" s="591"/>
    </row>
    <row r="10" spans="1:59" ht="40.5" customHeight="1" thickBot="1">
      <c r="T10" s="175"/>
      <c r="U10" s="175"/>
      <c r="V10" s="180"/>
      <c r="Z10" s="182"/>
      <c r="AA10" s="183"/>
      <c r="AB10" s="183"/>
      <c r="AJ10" s="153"/>
      <c r="AK10" s="153"/>
      <c r="AL10" s="153"/>
      <c r="AM10" s="153"/>
      <c r="AN10" s="153"/>
    </row>
    <row r="11" spans="1:59" s="186" customFormat="1" ht="111" customHeight="1" thickBot="1">
      <c r="A11" s="184"/>
      <c r="B11" s="506" t="s">
        <v>249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509" t="s">
        <v>248</v>
      </c>
      <c r="T11" s="510"/>
      <c r="U11" s="511"/>
      <c r="V11" s="515" t="s">
        <v>253</v>
      </c>
      <c r="W11" s="516"/>
      <c r="X11" s="516"/>
      <c r="Y11" s="516"/>
      <c r="Z11" s="516"/>
      <c r="AA11" s="516"/>
      <c r="AB11" s="516"/>
      <c r="AC11" s="517"/>
      <c r="AD11" s="562" t="s">
        <v>254</v>
      </c>
      <c r="AE11" s="563"/>
      <c r="AF11" s="469" t="s">
        <v>258</v>
      </c>
      <c r="AG11" s="470"/>
      <c r="AH11" s="470"/>
      <c r="AI11" s="470"/>
      <c r="AJ11" s="470"/>
      <c r="AK11" s="470"/>
      <c r="AL11" s="470"/>
      <c r="AM11" s="470"/>
      <c r="AN11" s="570" t="s">
        <v>257</v>
      </c>
      <c r="AO11" s="543" t="s">
        <v>268</v>
      </c>
      <c r="AP11" s="543"/>
      <c r="AQ11" s="543"/>
      <c r="AR11" s="543"/>
      <c r="AS11" s="543"/>
      <c r="AT11" s="543"/>
      <c r="AU11" s="543"/>
      <c r="AV11" s="543"/>
      <c r="AW11" s="546" t="s">
        <v>266</v>
      </c>
      <c r="AX11" s="547"/>
      <c r="AY11" s="547"/>
      <c r="AZ11" s="547"/>
      <c r="BA11" s="547"/>
      <c r="BB11" s="547"/>
      <c r="BC11" s="547"/>
      <c r="BD11" s="548"/>
    </row>
    <row r="12" spans="1:59" s="186" customFormat="1" ht="33" customHeight="1">
      <c r="A12" s="184"/>
      <c r="B12" s="50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512"/>
      <c r="T12" s="513"/>
      <c r="U12" s="514"/>
      <c r="V12" s="518"/>
      <c r="W12" s="519"/>
      <c r="X12" s="519"/>
      <c r="Y12" s="519"/>
      <c r="Z12" s="519"/>
      <c r="AA12" s="519"/>
      <c r="AB12" s="519"/>
      <c r="AC12" s="520"/>
      <c r="AD12" s="564"/>
      <c r="AE12" s="565"/>
      <c r="AF12" s="472"/>
      <c r="AG12" s="473"/>
      <c r="AH12" s="473"/>
      <c r="AI12" s="473"/>
      <c r="AJ12" s="473"/>
      <c r="AK12" s="473"/>
      <c r="AL12" s="473"/>
      <c r="AM12" s="473"/>
      <c r="AN12" s="571"/>
      <c r="AO12" s="544"/>
      <c r="AP12" s="544"/>
      <c r="AQ12" s="544"/>
      <c r="AR12" s="544"/>
      <c r="AS12" s="544"/>
      <c r="AT12" s="544"/>
      <c r="AU12" s="544"/>
      <c r="AV12" s="544"/>
      <c r="AW12" s="549" t="s">
        <v>267</v>
      </c>
      <c r="AX12" s="550"/>
      <c r="AY12" s="550"/>
      <c r="AZ12" s="550"/>
      <c r="BA12" s="550"/>
      <c r="BB12" s="550"/>
      <c r="BC12" s="550"/>
      <c r="BD12" s="551"/>
    </row>
    <row r="13" spans="1:59" s="186" customFormat="1" ht="45" customHeight="1">
      <c r="A13" s="184"/>
      <c r="B13" s="50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512"/>
      <c r="T13" s="513"/>
      <c r="U13" s="514"/>
      <c r="V13" s="518"/>
      <c r="W13" s="519"/>
      <c r="X13" s="519"/>
      <c r="Y13" s="519"/>
      <c r="Z13" s="519"/>
      <c r="AA13" s="519"/>
      <c r="AB13" s="519"/>
      <c r="AC13" s="520"/>
      <c r="AD13" s="566"/>
      <c r="AE13" s="567"/>
      <c r="AF13" s="568"/>
      <c r="AG13" s="569"/>
      <c r="AH13" s="569"/>
      <c r="AI13" s="569"/>
      <c r="AJ13" s="569"/>
      <c r="AK13" s="569"/>
      <c r="AL13" s="569"/>
      <c r="AM13" s="569"/>
      <c r="AN13" s="571"/>
      <c r="AO13" s="545"/>
      <c r="AP13" s="545"/>
      <c r="AQ13" s="545"/>
      <c r="AR13" s="545"/>
      <c r="AS13" s="545"/>
      <c r="AT13" s="545"/>
      <c r="AU13" s="545"/>
      <c r="AV13" s="545"/>
      <c r="AW13" s="435" t="s">
        <v>294</v>
      </c>
      <c r="AX13" s="436"/>
      <c r="AY13" s="436"/>
      <c r="AZ13" s="436"/>
      <c r="BA13" s="436"/>
      <c r="BB13" s="436"/>
      <c r="BC13" s="436"/>
      <c r="BD13" s="437"/>
    </row>
    <row r="14" spans="1:59" s="186" customFormat="1" ht="69.75" customHeight="1" thickBot="1">
      <c r="A14" s="184"/>
      <c r="B14" s="50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512"/>
      <c r="T14" s="513"/>
      <c r="U14" s="514"/>
      <c r="V14" s="518"/>
      <c r="W14" s="519"/>
      <c r="X14" s="519"/>
      <c r="Y14" s="519"/>
      <c r="Z14" s="519"/>
      <c r="AA14" s="519"/>
      <c r="AB14" s="519"/>
      <c r="AC14" s="520"/>
      <c r="AD14" s="552" t="s">
        <v>250</v>
      </c>
      <c r="AE14" s="554" t="s">
        <v>252</v>
      </c>
      <c r="AF14" s="552" t="s">
        <v>251</v>
      </c>
      <c r="AG14" s="557" t="s">
        <v>259</v>
      </c>
      <c r="AH14" s="558"/>
      <c r="AI14" s="558"/>
      <c r="AJ14" s="558"/>
      <c r="AK14" s="558"/>
      <c r="AL14" s="558"/>
      <c r="AM14" s="559"/>
      <c r="AN14" s="571"/>
      <c r="AO14" s="560" t="s">
        <v>269</v>
      </c>
      <c r="AP14" s="537" t="s">
        <v>270</v>
      </c>
      <c r="AQ14" s="537" t="s">
        <v>271</v>
      </c>
      <c r="AR14" s="539" t="s">
        <v>275</v>
      </c>
      <c r="AS14" s="539" t="s">
        <v>285</v>
      </c>
      <c r="AT14" s="521" t="s">
        <v>286</v>
      </c>
      <c r="AU14" s="523" t="s">
        <v>296</v>
      </c>
      <c r="AV14" s="525" t="s">
        <v>277</v>
      </c>
      <c r="AW14" s="572" t="s">
        <v>264</v>
      </c>
      <c r="AX14" s="573"/>
      <c r="AY14" s="573"/>
      <c r="AZ14" s="573"/>
      <c r="BA14" s="572" t="s">
        <v>265</v>
      </c>
      <c r="BB14" s="573"/>
      <c r="BC14" s="573"/>
      <c r="BD14" s="574"/>
    </row>
    <row r="15" spans="1:59" s="190" customFormat="1" ht="62.25" customHeight="1">
      <c r="A15" s="188"/>
      <c r="B15" s="50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512"/>
      <c r="T15" s="513"/>
      <c r="U15" s="514"/>
      <c r="V15" s="518"/>
      <c r="W15" s="519"/>
      <c r="X15" s="519"/>
      <c r="Y15" s="519"/>
      <c r="Z15" s="519"/>
      <c r="AA15" s="519"/>
      <c r="AB15" s="519"/>
      <c r="AC15" s="520"/>
      <c r="AD15" s="553"/>
      <c r="AE15" s="555"/>
      <c r="AF15" s="556"/>
      <c r="AG15" s="575" t="s">
        <v>255</v>
      </c>
      <c r="AH15" s="527"/>
      <c r="AI15" s="575" t="s">
        <v>260</v>
      </c>
      <c r="AJ15" s="528"/>
      <c r="AK15" s="527" t="s">
        <v>256</v>
      </c>
      <c r="AL15" s="528"/>
      <c r="AM15" s="531" t="s">
        <v>274</v>
      </c>
      <c r="AN15" s="571"/>
      <c r="AO15" s="561"/>
      <c r="AP15" s="538"/>
      <c r="AQ15" s="538"/>
      <c r="AR15" s="540"/>
      <c r="AS15" s="540"/>
      <c r="AT15" s="522"/>
      <c r="AU15" s="524"/>
      <c r="AV15" s="526"/>
      <c r="AW15" s="189">
        <v>18</v>
      </c>
      <c r="AX15" s="534" t="s">
        <v>263</v>
      </c>
      <c r="AY15" s="535"/>
      <c r="AZ15" s="536"/>
      <c r="BA15" s="189">
        <v>18</v>
      </c>
      <c r="BB15" s="534" t="s">
        <v>263</v>
      </c>
      <c r="BC15" s="535"/>
      <c r="BD15" s="536"/>
      <c r="BG15" s="495"/>
    </row>
    <row r="16" spans="1:59" s="190" customFormat="1" ht="77.25" customHeight="1">
      <c r="A16" s="188"/>
      <c r="B16" s="50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512"/>
      <c r="T16" s="513"/>
      <c r="U16" s="514"/>
      <c r="V16" s="518"/>
      <c r="W16" s="519"/>
      <c r="X16" s="519"/>
      <c r="Y16" s="519"/>
      <c r="Z16" s="519"/>
      <c r="AA16" s="519"/>
      <c r="AB16" s="519"/>
      <c r="AC16" s="520"/>
      <c r="AD16" s="553"/>
      <c r="AE16" s="555"/>
      <c r="AF16" s="556"/>
      <c r="AG16" s="576"/>
      <c r="AH16" s="529"/>
      <c r="AI16" s="576"/>
      <c r="AJ16" s="530"/>
      <c r="AK16" s="529"/>
      <c r="AL16" s="530"/>
      <c r="AM16" s="532"/>
      <c r="AN16" s="571"/>
      <c r="AO16" s="561"/>
      <c r="AP16" s="538"/>
      <c r="AQ16" s="538"/>
      <c r="AR16" s="540"/>
      <c r="AS16" s="540"/>
      <c r="AT16" s="522"/>
      <c r="AU16" s="524"/>
      <c r="AV16" s="526"/>
      <c r="AW16" s="496" t="s">
        <v>251</v>
      </c>
      <c r="AX16" s="498" t="s">
        <v>259</v>
      </c>
      <c r="AY16" s="499"/>
      <c r="AZ16" s="499"/>
      <c r="BA16" s="496" t="s">
        <v>251</v>
      </c>
      <c r="BB16" s="498" t="s">
        <v>259</v>
      </c>
      <c r="BC16" s="499"/>
      <c r="BD16" s="500"/>
      <c r="BG16" s="495"/>
    </row>
    <row r="17" spans="1:105" s="190" customFormat="1" ht="187.5" customHeight="1" thickBot="1">
      <c r="A17" s="188"/>
      <c r="B17" s="508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512"/>
      <c r="T17" s="513"/>
      <c r="U17" s="514"/>
      <c r="V17" s="518"/>
      <c r="W17" s="519"/>
      <c r="X17" s="519"/>
      <c r="Y17" s="519"/>
      <c r="Z17" s="519"/>
      <c r="AA17" s="519"/>
      <c r="AB17" s="519"/>
      <c r="AC17" s="520"/>
      <c r="AD17" s="553"/>
      <c r="AE17" s="555"/>
      <c r="AF17" s="553"/>
      <c r="AG17" s="148" t="s">
        <v>293</v>
      </c>
      <c r="AH17" s="148" t="s">
        <v>272</v>
      </c>
      <c r="AI17" s="148" t="s">
        <v>293</v>
      </c>
      <c r="AJ17" s="148" t="s">
        <v>272</v>
      </c>
      <c r="AK17" s="148" t="s">
        <v>293</v>
      </c>
      <c r="AL17" s="148" t="s">
        <v>273</v>
      </c>
      <c r="AM17" s="533"/>
      <c r="AN17" s="571"/>
      <c r="AO17" s="561"/>
      <c r="AP17" s="538"/>
      <c r="AQ17" s="538"/>
      <c r="AR17" s="540"/>
      <c r="AS17" s="540"/>
      <c r="AT17" s="522"/>
      <c r="AU17" s="524"/>
      <c r="AV17" s="526"/>
      <c r="AW17" s="497"/>
      <c r="AX17" s="149" t="s">
        <v>255</v>
      </c>
      <c r="AY17" s="149" t="s">
        <v>261</v>
      </c>
      <c r="AZ17" s="150" t="s">
        <v>262</v>
      </c>
      <c r="BA17" s="497"/>
      <c r="BB17" s="149" t="s">
        <v>255</v>
      </c>
      <c r="BC17" s="149" t="s">
        <v>261</v>
      </c>
      <c r="BD17" s="381" t="s">
        <v>262</v>
      </c>
      <c r="BG17" s="495"/>
    </row>
    <row r="18" spans="1:105" s="199" customFormat="1" ht="42.75" customHeight="1" thickTop="1" thickBot="1">
      <c r="A18" s="192"/>
      <c r="B18" s="193">
        <v>1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501">
        <v>2</v>
      </c>
      <c r="T18" s="502"/>
      <c r="U18" s="503"/>
      <c r="V18" s="504">
        <v>3</v>
      </c>
      <c r="W18" s="505"/>
      <c r="X18" s="505"/>
      <c r="Y18" s="505"/>
      <c r="Z18" s="505"/>
      <c r="AA18" s="505"/>
      <c r="AB18" s="505"/>
      <c r="AC18" s="505"/>
      <c r="AD18" s="195">
        <v>4</v>
      </c>
      <c r="AE18" s="196">
        <v>5</v>
      </c>
      <c r="AF18" s="197">
        <v>6</v>
      </c>
      <c r="AG18" s="195">
        <v>7</v>
      </c>
      <c r="AH18" s="196">
        <v>8</v>
      </c>
      <c r="AI18" s="197">
        <v>9</v>
      </c>
      <c r="AJ18" s="195">
        <v>10</v>
      </c>
      <c r="AK18" s="196">
        <v>11</v>
      </c>
      <c r="AL18" s="197">
        <v>12</v>
      </c>
      <c r="AM18" s="195">
        <v>13</v>
      </c>
      <c r="AN18" s="196">
        <v>14</v>
      </c>
      <c r="AO18" s="197">
        <v>15</v>
      </c>
      <c r="AP18" s="195">
        <v>16</v>
      </c>
      <c r="AQ18" s="196">
        <v>17</v>
      </c>
      <c r="AR18" s="197">
        <v>18</v>
      </c>
      <c r="AS18" s="195">
        <v>19</v>
      </c>
      <c r="AT18" s="196">
        <v>20</v>
      </c>
      <c r="AU18" s="197">
        <v>21</v>
      </c>
      <c r="AV18" s="195">
        <v>22</v>
      </c>
      <c r="AW18" s="196">
        <v>23</v>
      </c>
      <c r="AX18" s="197">
        <v>24</v>
      </c>
      <c r="AY18" s="195">
        <v>25</v>
      </c>
      <c r="AZ18" s="196">
        <v>26</v>
      </c>
      <c r="BA18" s="197">
        <v>27</v>
      </c>
      <c r="BB18" s="195">
        <v>28</v>
      </c>
      <c r="BC18" s="196">
        <v>29</v>
      </c>
      <c r="BD18" s="198">
        <v>30</v>
      </c>
    </row>
    <row r="19" spans="1:105" s="201" customFormat="1" ht="50.1" customHeight="1" thickBot="1">
      <c r="A19" s="192"/>
      <c r="B19" s="541" t="s">
        <v>278</v>
      </c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  <c r="AJ19" s="541"/>
      <c r="AK19" s="541"/>
      <c r="AL19" s="541"/>
      <c r="AM19" s="541"/>
      <c r="AN19" s="541"/>
      <c r="AO19" s="541"/>
      <c r="AP19" s="541"/>
      <c r="AQ19" s="541"/>
      <c r="AR19" s="541"/>
      <c r="AS19" s="541"/>
      <c r="AT19" s="541"/>
      <c r="AU19" s="541"/>
      <c r="AV19" s="541"/>
      <c r="AW19" s="541"/>
      <c r="AX19" s="541"/>
      <c r="AY19" s="541"/>
      <c r="AZ19" s="541"/>
      <c r="BA19" s="541"/>
      <c r="BB19" s="541"/>
      <c r="BC19" s="541"/>
      <c r="BD19" s="542"/>
      <c r="BE19" s="495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200"/>
    </row>
    <row r="20" spans="1:105" s="199" customFormat="1" ht="50.1" customHeight="1" thickBot="1">
      <c r="A20" s="202"/>
      <c r="B20" s="541" t="s">
        <v>279</v>
      </c>
      <c r="C20" s="541"/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1"/>
      <c r="R20" s="541"/>
      <c r="S20" s="541"/>
      <c r="T20" s="541"/>
      <c r="U20" s="541"/>
      <c r="V20" s="541"/>
      <c r="W20" s="541"/>
      <c r="X20" s="541"/>
      <c r="Y20" s="541"/>
      <c r="Z20" s="541"/>
      <c r="AA20" s="541"/>
      <c r="AB20" s="541"/>
      <c r="AC20" s="541"/>
      <c r="AD20" s="541"/>
      <c r="AE20" s="541"/>
      <c r="AF20" s="541"/>
      <c r="AG20" s="541"/>
      <c r="AH20" s="541"/>
      <c r="AI20" s="541"/>
      <c r="AJ20" s="541"/>
      <c r="AK20" s="541"/>
      <c r="AL20" s="541"/>
      <c r="AM20" s="541"/>
      <c r="AN20" s="541"/>
      <c r="AO20" s="541"/>
      <c r="AP20" s="541"/>
      <c r="AQ20" s="541"/>
      <c r="AR20" s="541"/>
      <c r="AS20" s="541"/>
      <c r="AT20" s="541"/>
      <c r="AU20" s="541"/>
      <c r="AV20" s="541"/>
      <c r="AW20" s="541"/>
      <c r="AX20" s="541"/>
      <c r="AY20" s="541"/>
      <c r="AZ20" s="541"/>
      <c r="BA20" s="541"/>
      <c r="BB20" s="541"/>
      <c r="BC20" s="541"/>
      <c r="BD20" s="542"/>
      <c r="BE20" s="495"/>
    </row>
    <row r="21" spans="1:105" s="221" customFormat="1" ht="92.25" customHeight="1">
      <c r="A21" s="203"/>
      <c r="B21" s="204">
        <v>1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456" t="s">
        <v>205</v>
      </c>
      <c r="T21" s="457"/>
      <c r="U21" s="458"/>
      <c r="V21" s="459" t="s">
        <v>288</v>
      </c>
      <c r="W21" s="460"/>
      <c r="X21" s="460"/>
      <c r="Y21" s="460"/>
      <c r="Z21" s="460"/>
      <c r="AA21" s="460"/>
      <c r="AB21" s="460"/>
      <c r="AC21" s="206"/>
      <c r="AD21" s="207">
        <v>2</v>
      </c>
      <c r="AE21" s="208">
        <f t="shared" ref="AE21:AE32" si="0">30*AD21</f>
        <v>60</v>
      </c>
      <c r="AF21" s="209">
        <f t="shared" ref="AF21:AF32" si="1">AG21+AI21+AK21</f>
        <v>36</v>
      </c>
      <c r="AG21" s="210">
        <f>$AW$15*AX21+$BA$15*BB21</f>
        <v>18</v>
      </c>
      <c r="AH21" s="210"/>
      <c r="AI21" s="210">
        <f t="shared" ref="AI21:AI29" si="2">$AW$15*AY21+$BA$15*BC21</f>
        <v>18</v>
      </c>
      <c r="AJ21" s="210"/>
      <c r="AK21" s="211"/>
      <c r="AL21" s="211"/>
      <c r="AM21" s="211"/>
      <c r="AN21" s="212">
        <f t="shared" ref="AN21:AN32" si="3">AE21-AF21</f>
        <v>24</v>
      </c>
      <c r="AO21" s="213"/>
      <c r="AP21" s="214">
        <v>1</v>
      </c>
      <c r="AQ21" s="214">
        <v>1</v>
      </c>
      <c r="AR21" s="215"/>
      <c r="AS21" s="214"/>
      <c r="AT21" s="214"/>
      <c r="AU21" s="214"/>
      <c r="AV21" s="215"/>
      <c r="AW21" s="216">
        <f>AZ21+AX21+AY21</f>
        <v>2</v>
      </c>
      <c r="AX21" s="214">
        <v>1</v>
      </c>
      <c r="AY21" s="214">
        <v>1</v>
      </c>
      <c r="AZ21" s="215"/>
      <c r="BA21" s="217"/>
      <c r="BB21" s="218"/>
      <c r="BC21" s="218"/>
      <c r="BD21" s="219"/>
      <c r="BE21" s="220"/>
    </row>
    <row r="22" spans="1:105" s="221" customFormat="1" ht="79.5" customHeight="1">
      <c r="A22" s="203"/>
      <c r="B22" s="204">
        <v>2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456" t="s">
        <v>206</v>
      </c>
      <c r="T22" s="457"/>
      <c r="U22" s="458"/>
      <c r="V22" s="459" t="s">
        <v>289</v>
      </c>
      <c r="W22" s="460"/>
      <c r="X22" s="460"/>
      <c r="Y22" s="460"/>
      <c r="Z22" s="460"/>
      <c r="AA22" s="460"/>
      <c r="AB22" s="460"/>
      <c r="AC22" s="206"/>
      <c r="AD22" s="207">
        <v>2</v>
      </c>
      <c r="AE22" s="212">
        <f t="shared" si="0"/>
        <v>60</v>
      </c>
      <c r="AF22" s="209">
        <f t="shared" si="1"/>
        <v>36</v>
      </c>
      <c r="AG22" s="210">
        <f>$AW$15*AX22+$BA$15*BB22</f>
        <v>18</v>
      </c>
      <c r="AH22" s="210"/>
      <c r="AI22" s="210">
        <f t="shared" si="2"/>
        <v>18</v>
      </c>
      <c r="AJ22" s="210"/>
      <c r="AK22" s="211"/>
      <c r="AL22" s="211"/>
      <c r="AM22" s="211"/>
      <c r="AN22" s="212">
        <f t="shared" si="3"/>
        <v>24</v>
      </c>
      <c r="AO22" s="213"/>
      <c r="AP22" s="214">
        <v>2</v>
      </c>
      <c r="AQ22" s="214">
        <v>2</v>
      </c>
      <c r="AR22" s="215"/>
      <c r="AS22" s="214"/>
      <c r="AT22" s="214"/>
      <c r="AU22" s="214"/>
      <c r="AV22" s="215"/>
      <c r="AW22" s="216"/>
      <c r="AX22" s="214"/>
      <c r="AY22" s="214"/>
      <c r="AZ22" s="215"/>
      <c r="BA22" s="217">
        <f>BD22+BB22+BC22</f>
        <v>2</v>
      </c>
      <c r="BB22" s="218">
        <v>1</v>
      </c>
      <c r="BC22" s="218">
        <v>1</v>
      </c>
      <c r="BD22" s="219"/>
      <c r="BE22" s="220"/>
    </row>
    <row r="23" spans="1:105" s="221" customFormat="1" ht="72" customHeight="1">
      <c r="A23" s="203"/>
      <c r="B23" s="222">
        <v>3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488" t="s">
        <v>207</v>
      </c>
      <c r="T23" s="489"/>
      <c r="U23" s="490"/>
      <c r="V23" s="491" t="s">
        <v>290</v>
      </c>
      <c r="W23" s="492"/>
      <c r="X23" s="492"/>
      <c r="Y23" s="492"/>
      <c r="Z23" s="492"/>
      <c r="AA23" s="492"/>
      <c r="AB23" s="492"/>
      <c r="AC23" s="223"/>
      <c r="AD23" s="224">
        <v>2.5</v>
      </c>
      <c r="AE23" s="225">
        <f t="shared" si="0"/>
        <v>75</v>
      </c>
      <c r="AF23" s="226">
        <f t="shared" si="1"/>
        <v>72</v>
      </c>
      <c r="AG23" s="227"/>
      <c r="AH23" s="227"/>
      <c r="AI23" s="227">
        <f t="shared" si="2"/>
        <v>72</v>
      </c>
      <c r="AJ23" s="227"/>
      <c r="AK23" s="228"/>
      <c r="AL23" s="228"/>
      <c r="AM23" s="228"/>
      <c r="AN23" s="225">
        <f t="shared" si="3"/>
        <v>3</v>
      </c>
      <c r="AO23" s="229"/>
      <c r="AP23" s="230">
        <v>2</v>
      </c>
      <c r="AQ23" s="230">
        <v>1</v>
      </c>
      <c r="AR23" s="231"/>
      <c r="AS23" s="230"/>
      <c r="AT23" s="230"/>
      <c r="AU23" s="230"/>
      <c r="AV23" s="231"/>
      <c r="AW23" s="232">
        <f>AZ23+AX23+AY23</f>
        <v>2</v>
      </c>
      <c r="AX23" s="230"/>
      <c r="AY23" s="230">
        <v>2</v>
      </c>
      <c r="AZ23" s="231"/>
      <c r="BA23" s="233">
        <f>BD23+BB23+BC23</f>
        <v>2</v>
      </c>
      <c r="BB23" s="234"/>
      <c r="BC23" s="234">
        <v>2</v>
      </c>
      <c r="BD23" s="235"/>
      <c r="BE23" s="220"/>
    </row>
    <row r="24" spans="1:105" s="221" customFormat="1" ht="99" customHeight="1">
      <c r="A24" s="203"/>
      <c r="B24" s="236">
        <v>4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456" t="s">
        <v>208</v>
      </c>
      <c r="T24" s="493"/>
      <c r="U24" s="494"/>
      <c r="V24" s="485" t="s">
        <v>292</v>
      </c>
      <c r="W24" s="486"/>
      <c r="X24" s="486"/>
      <c r="Y24" s="486"/>
      <c r="Z24" s="486"/>
      <c r="AA24" s="486"/>
      <c r="AB24" s="486"/>
      <c r="AC24" s="487"/>
      <c r="AD24" s="238">
        <v>3</v>
      </c>
      <c r="AE24" s="239">
        <f t="shared" si="0"/>
        <v>90</v>
      </c>
      <c r="AF24" s="240">
        <f t="shared" si="1"/>
        <v>72</v>
      </c>
      <c r="AG24" s="241"/>
      <c r="AH24" s="241"/>
      <c r="AI24" s="241">
        <f t="shared" si="2"/>
        <v>72</v>
      </c>
      <c r="AJ24" s="241"/>
      <c r="AK24" s="242"/>
      <c r="AL24" s="242"/>
      <c r="AM24" s="242"/>
      <c r="AN24" s="239">
        <f t="shared" si="3"/>
        <v>18</v>
      </c>
      <c r="AO24" s="243"/>
      <c r="AP24" s="244">
        <v>2</v>
      </c>
      <c r="AQ24" s="244">
        <v>1</v>
      </c>
      <c r="AR24" s="245"/>
      <c r="AS24" s="244"/>
      <c r="AT24" s="244"/>
      <c r="AU24" s="244"/>
      <c r="AV24" s="246"/>
      <c r="AW24" s="247">
        <f>AZ24+AX24+AY24</f>
        <v>2</v>
      </c>
      <c r="AX24" s="244"/>
      <c r="AY24" s="244">
        <v>2</v>
      </c>
      <c r="AZ24" s="245"/>
      <c r="BA24" s="248">
        <f>BD24+BB24+BC24</f>
        <v>2</v>
      </c>
      <c r="BB24" s="249"/>
      <c r="BC24" s="249">
        <v>2</v>
      </c>
      <c r="BD24" s="250"/>
      <c r="BE24" s="220"/>
    </row>
    <row r="25" spans="1:105" s="221" customFormat="1" ht="94.5" customHeight="1">
      <c r="A25" s="203"/>
      <c r="B25" s="204">
        <v>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456" t="s">
        <v>209</v>
      </c>
      <c r="T25" s="457"/>
      <c r="U25" s="458"/>
      <c r="V25" s="459" t="s">
        <v>291</v>
      </c>
      <c r="W25" s="460"/>
      <c r="X25" s="460"/>
      <c r="Y25" s="460"/>
      <c r="Z25" s="460"/>
      <c r="AA25" s="460"/>
      <c r="AB25" s="460"/>
      <c r="AC25" s="206"/>
      <c r="AD25" s="207">
        <v>9</v>
      </c>
      <c r="AE25" s="212">
        <f t="shared" si="0"/>
        <v>270</v>
      </c>
      <c r="AF25" s="209">
        <f t="shared" si="1"/>
        <v>144</v>
      </c>
      <c r="AG25" s="210">
        <f t="shared" ref="AG25:AG30" si="4">$AW$15*AX25+$BA$15*BB25</f>
        <v>72</v>
      </c>
      <c r="AH25" s="210"/>
      <c r="AI25" s="210">
        <f t="shared" si="2"/>
        <v>72</v>
      </c>
      <c r="AJ25" s="210"/>
      <c r="AK25" s="211"/>
      <c r="AL25" s="211"/>
      <c r="AM25" s="211"/>
      <c r="AN25" s="212">
        <f t="shared" si="3"/>
        <v>126</v>
      </c>
      <c r="AO25" s="213">
        <v>1</v>
      </c>
      <c r="AP25" s="214"/>
      <c r="AQ25" s="214">
        <v>1</v>
      </c>
      <c r="AR25" s="215"/>
      <c r="AS25" s="214"/>
      <c r="AT25" s="214"/>
      <c r="AU25" s="214"/>
      <c r="AV25" s="215"/>
      <c r="AW25" s="216">
        <f>AZ25+AX25+AY25</f>
        <v>8</v>
      </c>
      <c r="AX25" s="214">
        <v>4</v>
      </c>
      <c r="AY25" s="214">
        <v>4</v>
      </c>
      <c r="AZ25" s="215"/>
      <c r="BA25" s="217"/>
      <c r="BB25" s="218"/>
      <c r="BC25" s="218"/>
      <c r="BD25" s="219"/>
      <c r="BE25" s="220"/>
    </row>
    <row r="26" spans="1:105" s="221" customFormat="1" ht="102" customHeight="1">
      <c r="A26" s="203"/>
      <c r="B26" s="204">
        <v>6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456" t="s">
        <v>210</v>
      </c>
      <c r="T26" s="457"/>
      <c r="U26" s="458"/>
      <c r="V26" s="459" t="s">
        <v>291</v>
      </c>
      <c r="W26" s="460"/>
      <c r="X26" s="460"/>
      <c r="Y26" s="460"/>
      <c r="Z26" s="460"/>
      <c r="AA26" s="460"/>
      <c r="AB26" s="460"/>
      <c r="AC26" s="206"/>
      <c r="AD26" s="207">
        <v>5</v>
      </c>
      <c r="AE26" s="212">
        <f t="shared" si="0"/>
        <v>150</v>
      </c>
      <c r="AF26" s="209">
        <f t="shared" si="1"/>
        <v>90</v>
      </c>
      <c r="AG26" s="210">
        <f t="shared" si="4"/>
        <v>54</v>
      </c>
      <c r="AH26" s="210"/>
      <c r="AI26" s="210">
        <f t="shared" si="2"/>
        <v>36</v>
      </c>
      <c r="AJ26" s="210"/>
      <c r="AK26" s="211"/>
      <c r="AL26" s="211"/>
      <c r="AM26" s="211"/>
      <c r="AN26" s="212">
        <f t="shared" si="3"/>
        <v>60</v>
      </c>
      <c r="AO26" s="213">
        <v>2</v>
      </c>
      <c r="AP26" s="214"/>
      <c r="AQ26" s="214">
        <v>2</v>
      </c>
      <c r="AR26" s="215"/>
      <c r="AS26" s="214"/>
      <c r="AT26" s="214"/>
      <c r="AU26" s="214"/>
      <c r="AV26" s="215"/>
      <c r="AW26" s="216"/>
      <c r="AX26" s="214"/>
      <c r="AY26" s="214"/>
      <c r="AZ26" s="215"/>
      <c r="BA26" s="248">
        <f>BD26+BB26+BC26</f>
        <v>5</v>
      </c>
      <c r="BB26" s="249">
        <v>3</v>
      </c>
      <c r="BC26" s="249">
        <v>2</v>
      </c>
      <c r="BD26" s="250"/>
      <c r="BE26" s="220"/>
    </row>
    <row r="27" spans="1:105" s="221" customFormat="1" ht="120" customHeight="1">
      <c r="A27" s="203"/>
      <c r="B27" s="204">
        <v>7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456" t="s">
        <v>211</v>
      </c>
      <c r="T27" s="457"/>
      <c r="U27" s="458"/>
      <c r="V27" s="459" t="s">
        <v>297</v>
      </c>
      <c r="W27" s="460"/>
      <c r="X27" s="460"/>
      <c r="Y27" s="460"/>
      <c r="Z27" s="460"/>
      <c r="AA27" s="460"/>
      <c r="AB27" s="460"/>
      <c r="AC27" s="206"/>
      <c r="AD27" s="207">
        <v>5.5</v>
      </c>
      <c r="AE27" s="212">
        <f t="shared" si="0"/>
        <v>165</v>
      </c>
      <c r="AF27" s="209">
        <f t="shared" si="1"/>
        <v>90</v>
      </c>
      <c r="AG27" s="210">
        <f t="shared" si="4"/>
        <v>36</v>
      </c>
      <c r="AH27" s="210"/>
      <c r="AI27" s="210">
        <f t="shared" si="2"/>
        <v>36</v>
      </c>
      <c r="AJ27" s="210"/>
      <c r="AK27" s="211">
        <f>$AW$15*AZ27+$BA$15*BD27</f>
        <v>18</v>
      </c>
      <c r="AL27" s="211"/>
      <c r="AM27" s="211"/>
      <c r="AN27" s="212">
        <f t="shared" si="3"/>
        <v>75</v>
      </c>
      <c r="AO27" s="213">
        <v>1</v>
      </c>
      <c r="AP27" s="214"/>
      <c r="AQ27" s="214">
        <v>1</v>
      </c>
      <c r="AR27" s="215"/>
      <c r="AS27" s="214"/>
      <c r="AT27" s="214"/>
      <c r="AU27" s="214"/>
      <c r="AV27" s="215"/>
      <c r="AW27" s="216">
        <f>AZ27+AX27+AY27</f>
        <v>5</v>
      </c>
      <c r="AX27" s="214">
        <v>2</v>
      </c>
      <c r="AY27" s="214">
        <v>2</v>
      </c>
      <c r="AZ27" s="215">
        <v>1</v>
      </c>
      <c r="BA27" s="217"/>
      <c r="BB27" s="218"/>
      <c r="BC27" s="218"/>
      <c r="BD27" s="219"/>
      <c r="BE27" s="220"/>
    </row>
    <row r="28" spans="1:105" s="221" customFormat="1" ht="99.75" customHeight="1">
      <c r="A28" s="203"/>
      <c r="B28" s="204">
        <v>8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456" t="s">
        <v>212</v>
      </c>
      <c r="T28" s="457"/>
      <c r="U28" s="458"/>
      <c r="V28" s="459" t="s">
        <v>297</v>
      </c>
      <c r="W28" s="460"/>
      <c r="X28" s="460"/>
      <c r="Y28" s="460"/>
      <c r="Z28" s="460"/>
      <c r="AA28" s="460"/>
      <c r="AB28" s="460"/>
      <c r="AC28" s="206"/>
      <c r="AD28" s="207">
        <v>6.5</v>
      </c>
      <c r="AE28" s="212">
        <f t="shared" si="0"/>
        <v>195</v>
      </c>
      <c r="AF28" s="209">
        <f t="shared" si="1"/>
        <v>108</v>
      </c>
      <c r="AG28" s="210">
        <f t="shared" si="4"/>
        <v>54</v>
      </c>
      <c r="AH28" s="210"/>
      <c r="AI28" s="210">
        <f t="shared" si="2"/>
        <v>36</v>
      </c>
      <c r="AJ28" s="210"/>
      <c r="AK28" s="211">
        <f>$AW$15*AZ28+$BA$15*BD28</f>
        <v>18</v>
      </c>
      <c r="AL28" s="211"/>
      <c r="AM28" s="211"/>
      <c r="AN28" s="212">
        <f t="shared" si="3"/>
        <v>87</v>
      </c>
      <c r="AO28" s="213">
        <v>2</v>
      </c>
      <c r="AP28" s="214"/>
      <c r="AQ28" s="214">
        <v>2</v>
      </c>
      <c r="AR28" s="215"/>
      <c r="AS28" s="214"/>
      <c r="AT28" s="214"/>
      <c r="AU28" s="214"/>
      <c r="AV28" s="215"/>
      <c r="AW28" s="216"/>
      <c r="AX28" s="214"/>
      <c r="AY28" s="214"/>
      <c r="AZ28" s="215"/>
      <c r="BA28" s="217">
        <f>BD28+BB28+BC28</f>
        <v>6</v>
      </c>
      <c r="BB28" s="218">
        <v>3</v>
      </c>
      <c r="BC28" s="218">
        <v>2</v>
      </c>
      <c r="BD28" s="219">
        <v>1</v>
      </c>
      <c r="BE28" s="220"/>
    </row>
    <row r="29" spans="1:105" s="221" customFormat="1" ht="105" customHeight="1">
      <c r="A29" s="203"/>
      <c r="B29" s="204">
        <v>9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456" t="s">
        <v>213</v>
      </c>
      <c r="T29" s="457"/>
      <c r="U29" s="458"/>
      <c r="V29" s="459" t="s">
        <v>298</v>
      </c>
      <c r="W29" s="460"/>
      <c r="X29" s="460"/>
      <c r="Y29" s="460"/>
      <c r="Z29" s="460"/>
      <c r="AA29" s="460"/>
      <c r="AB29" s="460"/>
      <c r="AC29" s="206"/>
      <c r="AD29" s="207">
        <v>5</v>
      </c>
      <c r="AE29" s="212">
        <f t="shared" si="0"/>
        <v>150</v>
      </c>
      <c r="AF29" s="209">
        <f t="shared" si="1"/>
        <v>72</v>
      </c>
      <c r="AG29" s="210">
        <f t="shared" si="4"/>
        <v>36</v>
      </c>
      <c r="AH29" s="210"/>
      <c r="AI29" s="210">
        <f t="shared" si="2"/>
        <v>18</v>
      </c>
      <c r="AJ29" s="210"/>
      <c r="AK29" s="211">
        <f>$AW$15*AZ29+$BA$15*BD29</f>
        <v>18</v>
      </c>
      <c r="AL29" s="211"/>
      <c r="AM29" s="211"/>
      <c r="AN29" s="212">
        <f t="shared" si="3"/>
        <v>78</v>
      </c>
      <c r="AO29" s="213">
        <v>1</v>
      </c>
      <c r="AP29" s="214"/>
      <c r="AQ29" s="214">
        <v>1</v>
      </c>
      <c r="AR29" s="215"/>
      <c r="AS29" s="214"/>
      <c r="AT29" s="214"/>
      <c r="AU29" s="214"/>
      <c r="AV29" s="215"/>
      <c r="AW29" s="216">
        <f>AZ29+AX29+AY29</f>
        <v>4</v>
      </c>
      <c r="AX29" s="214">
        <v>2</v>
      </c>
      <c r="AY29" s="214">
        <v>1</v>
      </c>
      <c r="AZ29" s="215">
        <v>1</v>
      </c>
      <c r="BA29" s="217"/>
      <c r="BB29" s="218"/>
      <c r="BC29" s="218"/>
      <c r="BD29" s="219"/>
      <c r="BE29" s="220"/>
    </row>
    <row r="30" spans="1:105" s="221" customFormat="1" ht="109.5" customHeight="1">
      <c r="A30" s="203"/>
      <c r="B30" s="204">
        <v>10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456" t="s">
        <v>228</v>
      </c>
      <c r="T30" s="457"/>
      <c r="U30" s="458"/>
      <c r="V30" s="459" t="s">
        <v>233</v>
      </c>
      <c r="W30" s="460"/>
      <c r="X30" s="460"/>
      <c r="Y30" s="460"/>
      <c r="Z30" s="460"/>
      <c r="AA30" s="460"/>
      <c r="AB30" s="460"/>
      <c r="AC30" s="206"/>
      <c r="AD30" s="207">
        <v>2</v>
      </c>
      <c r="AE30" s="212">
        <f t="shared" si="0"/>
        <v>60</v>
      </c>
      <c r="AF30" s="209">
        <f t="shared" si="1"/>
        <v>36</v>
      </c>
      <c r="AG30" s="210">
        <f t="shared" si="4"/>
        <v>36</v>
      </c>
      <c r="AH30" s="210"/>
      <c r="AI30" s="210"/>
      <c r="AJ30" s="210"/>
      <c r="AK30" s="211"/>
      <c r="AL30" s="211"/>
      <c r="AM30" s="211"/>
      <c r="AN30" s="212">
        <f t="shared" si="3"/>
        <v>24</v>
      </c>
      <c r="AO30" s="213"/>
      <c r="AP30" s="214">
        <v>1</v>
      </c>
      <c r="AQ30" s="214">
        <v>1</v>
      </c>
      <c r="AR30" s="215"/>
      <c r="AS30" s="214"/>
      <c r="AT30" s="214"/>
      <c r="AU30" s="214"/>
      <c r="AV30" s="215"/>
      <c r="AW30" s="216">
        <f>AZ30+AX30+AY30</f>
        <v>2</v>
      </c>
      <c r="AX30" s="214">
        <v>2</v>
      </c>
      <c r="AY30" s="214"/>
      <c r="AZ30" s="215"/>
      <c r="BA30" s="217"/>
      <c r="BB30" s="218"/>
      <c r="BC30" s="218"/>
      <c r="BD30" s="219"/>
      <c r="BE30" s="220"/>
    </row>
    <row r="31" spans="1:105" s="221" customFormat="1" ht="107.25" customHeight="1">
      <c r="A31" s="203"/>
      <c r="B31" s="204">
        <v>11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456" t="s">
        <v>214</v>
      </c>
      <c r="T31" s="457"/>
      <c r="U31" s="458"/>
      <c r="V31" s="459" t="s">
        <v>233</v>
      </c>
      <c r="W31" s="460"/>
      <c r="X31" s="460"/>
      <c r="Y31" s="460"/>
      <c r="Z31" s="460"/>
      <c r="AA31" s="460"/>
      <c r="AB31" s="460"/>
      <c r="AC31" s="206"/>
      <c r="AD31" s="207">
        <v>3</v>
      </c>
      <c r="AE31" s="212">
        <f t="shared" si="0"/>
        <v>90</v>
      </c>
      <c r="AF31" s="209">
        <f t="shared" si="1"/>
        <v>54</v>
      </c>
      <c r="AG31" s="210"/>
      <c r="AH31" s="210"/>
      <c r="AI31" s="210">
        <f>$AW$15*AY31+$BA$15*BC31</f>
        <v>36</v>
      </c>
      <c r="AJ31" s="210"/>
      <c r="AK31" s="211">
        <f>$AW$15*AZ31+$BA$15*BD31</f>
        <v>18</v>
      </c>
      <c r="AL31" s="211"/>
      <c r="AM31" s="211"/>
      <c r="AN31" s="212">
        <f t="shared" si="3"/>
        <v>36</v>
      </c>
      <c r="AO31" s="213"/>
      <c r="AP31" s="214">
        <v>1</v>
      </c>
      <c r="AQ31" s="214">
        <v>1</v>
      </c>
      <c r="AR31" s="215"/>
      <c r="AS31" s="214"/>
      <c r="AT31" s="214"/>
      <c r="AU31" s="214"/>
      <c r="AV31" s="215"/>
      <c r="AW31" s="216">
        <f>AZ31+AX31+AY31</f>
        <v>3</v>
      </c>
      <c r="AX31" s="214"/>
      <c r="AY31" s="214">
        <v>2</v>
      </c>
      <c r="AZ31" s="215">
        <v>1</v>
      </c>
      <c r="BA31" s="217"/>
      <c r="BB31" s="218"/>
      <c r="BC31" s="218"/>
      <c r="BD31" s="219"/>
      <c r="BE31" s="220"/>
    </row>
    <row r="32" spans="1:105" s="221" customFormat="1" ht="99.75" customHeight="1" thickBot="1">
      <c r="A32" s="203"/>
      <c r="B32" s="204">
        <v>12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456" t="s">
        <v>215</v>
      </c>
      <c r="T32" s="457"/>
      <c r="U32" s="458"/>
      <c r="V32" s="459" t="s">
        <v>233</v>
      </c>
      <c r="W32" s="460"/>
      <c r="X32" s="460"/>
      <c r="Y32" s="460"/>
      <c r="Z32" s="460"/>
      <c r="AA32" s="460"/>
      <c r="AB32" s="460"/>
      <c r="AC32" s="251"/>
      <c r="AD32" s="252">
        <v>7</v>
      </c>
      <c r="AE32" s="253">
        <f t="shared" si="0"/>
        <v>210</v>
      </c>
      <c r="AF32" s="254">
        <f t="shared" si="1"/>
        <v>108</v>
      </c>
      <c r="AG32" s="151">
        <f>$AW$15*AX32+$BA$15*BB32</f>
        <v>18</v>
      </c>
      <c r="AH32" s="151"/>
      <c r="AI32" s="151">
        <f>$AW$15*AY32+$BA$15*BC32</f>
        <v>54</v>
      </c>
      <c r="AJ32" s="151"/>
      <c r="AK32" s="152">
        <f>$AW$15*AZ32+$BA$15*BD32</f>
        <v>36</v>
      </c>
      <c r="AL32" s="152"/>
      <c r="AM32" s="152"/>
      <c r="AN32" s="255">
        <f t="shared" si="3"/>
        <v>102</v>
      </c>
      <c r="AO32" s="256">
        <v>2</v>
      </c>
      <c r="AP32" s="257"/>
      <c r="AQ32" s="257">
        <v>2</v>
      </c>
      <c r="AR32" s="258"/>
      <c r="AS32" s="257"/>
      <c r="AT32" s="257"/>
      <c r="AU32" s="257"/>
      <c r="AV32" s="258"/>
      <c r="AW32" s="259"/>
      <c r="AX32" s="257"/>
      <c r="AY32" s="257"/>
      <c r="AZ32" s="258"/>
      <c r="BA32" s="260">
        <f>BD32+BB32+BC32</f>
        <v>6</v>
      </c>
      <c r="BB32" s="261">
        <v>1</v>
      </c>
      <c r="BC32" s="261">
        <v>3</v>
      </c>
      <c r="BD32" s="262">
        <v>2</v>
      </c>
      <c r="BE32" s="263"/>
    </row>
    <row r="33" spans="1:63" s="221" customFormat="1" ht="74.25" customHeight="1" thickBot="1">
      <c r="A33" s="264"/>
      <c r="B33" s="479" t="s">
        <v>280</v>
      </c>
      <c r="C33" s="462"/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  <c r="AA33" s="462"/>
      <c r="AB33" s="462"/>
      <c r="AC33" s="463"/>
      <c r="AD33" s="265">
        <f>SUM(AD21:AD32)</f>
        <v>52.5</v>
      </c>
      <c r="AE33" s="265">
        <f>SUM(AE21:AE32)</f>
        <v>1575</v>
      </c>
      <c r="AF33" s="265">
        <f>SUM(AF21:AF32)</f>
        <v>918</v>
      </c>
      <c r="AG33" s="265">
        <f>SUM(AG21:AG32)</f>
        <v>342</v>
      </c>
      <c r="AH33" s="265"/>
      <c r="AI33" s="265">
        <f>SUM(AI21:AI32)</f>
        <v>468</v>
      </c>
      <c r="AJ33" s="265"/>
      <c r="AK33" s="265">
        <f>SUM(AK21:AK32)</f>
        <v>108</v>
      </c>
      <c r="AL33" s="265"/>
      <c r="AM33" s="265"/>
      <c r="AN33" s="266">
        <f>SUM(AN21:AN32)</f>
        <v>657</v>
      </c>
      <c r="AO33" s="267">
        <f>COUNTA(AO21:AO32)</f>
        <v>6</v>
      </c>
      <c r="AP33" s="267">
        <f>COUNTA(AP21:AP32)</f>
        <v>6</v>
      </c>
      <c r="AQ33" s="267">
        <f>COUNTA(AQ21:AQ32)</f>
        <v>12</v>
      </c>
      <c r="AR33" s="267"/>
      <c r="AS33" s="267"/>
      <c r="AT33" s="267"/>
      <c r="AU33" s="267"/>
      <c r="AV33" s="267"/>
      <c r="AW33" s="268">
        <f t="shared" ref="AW33:BD33" si="5">SUM(AW21:AW32)</f>
        <v>28</v>
      </c>
      <c r="AX33" s="268">
        <f t="shared" si="5"/>
        <v>11</v>
      </c>
      <c r="AY33" s="268">
        <f t="shared" si="5"/>
        <v>14</v>
      </c>
      <c r="AZ33" s="268">
        <f t="shared" si="5"/>
        <v>3</v>
      </c>
      <c r="BA33" s="268">
        <f t="shared" si="5"/>
        <v>23</v>
      </c>
      <c r="BB33" s="268">
        <f t="shared" si="5"/>
        <v>8</v>
      </c>
      <c r="BC33" s="268">
        <f t="shared" si="5"/>
        <v>12</v>
      </c>
      <c r="BD33" s="268">
        <f t="shared" si="5"/>
        <v>3</v>
      </c>
    </row>
    <row r="34" spans="1:63" s="221" customFormat="1" ht="50.1" customHeight="1" thickBot="1">
      <c r="A34" s="264"/>
      <c r="B34" s="480" t="s">
        <v>281</v>
      </c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480"/>
      <c r="BC34" s="480"/>
      <c r="BD34" s="481"/>
    </row>
    <row r="35" spans="1:63" s="221" customFormat="1" ht="114.75" customHeight="1">
      <c r="A35" s="203"/>
      <c r="B35" s="269">
        <v>13</v>
      </c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482" t="s">
        <v>216</v>
      </c>
      <c r="T35" s="483"/>
      <c r="U35" s="484"/>
      <c r="V35" s="485" t="s">
        <v>233</v>
      </c>
      <c r="W35" s="486"/>
      <c r="X35" s="486"/>
      <c r="Y35" s="486"/>
      <c r="Z35" s="486"/>
      <c r="AA35" s="486"/>
      <c r="AB35" s="486"/>
      <c r="AC35" s="487"/>
      <c r="AD35" s="271">
        <v>3.5</v>
      </c>
      <c r="AE35" s="272">
        <f>30*AD35</f>
        <v>105</v>
      </c>
      <c r="AF35" s="273">
        <f>AG35+AI35+AK35</f>
        <v>54</v>
      </c>
      <c r="AG35" s="274">
        <f>$AW$15*AX35+$BA$15*BB35</f>
        <v>36</v>
      </c>
      <c r="AH35" s="274"/>
      <c r="AI35" s="274"/>
      <c r="AJ35" s="274"/>
      <c r="AK35" s="275">
        <v>18</v>
      </c>
      <c r="AL35" s="275"/>
      <c r="AM35" s="275"/>
      <c r="AN35" s="272">
        <f>AE35-AF35</f>
        <v>51</v>
      </c>
      <c r="AO35" s="276"/>
      <c r="AP35" s="277">
        <v>2</v>
      </c>
      <c r="AQ35" s="277">
        <v>2</v>
      </c>
      <c r="AR35" s="278"/>
      <c r="AS35" s="279"/>
      <c r="AT35" s="279">
        <v>2</v>
      </c>
      <c r="AU35" s="279"/>
      <c r="AV35" s="280"/>
      <c r="AW35" s="281"/>
      <c r="AX35" s="279"/>
      <c r="AY35" s="279"/>
      <c r="AZ35" s="279"/>
      <c r="BA35" s="281">
        <f>BD35+BB35+BC35</f>
        <v>3</v>
      </c>
      <c r="BB35" s="279">
        <v>2</v>
      </c>
      <c r="BC35" s="279"/>
      <c r="BD35" s="282">
        <v>1</v>
      </c>
    </row>
    <row r="36" spans="1:63" s="221" customFormat="1" ht="117" customHeight="1" thickBot="1">
      <c r="A36" s="203"/>
      <c r="B36" s="204">
        <v>14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456" t="s">
        <v>217</v>
      </c>
      <c r="T36" s="457"/>
      <c r="U36" s="458"/>
      <c r="V36" s="459" t="s">
        <v>233</v>
      </c>
      <c r="W36" s="460"/>
      <c r="X36" s="460"/>
      <c r="Y36" s="460"/>
      <c r="Z36" s="460"/>
      <c r="AA36" s="460"/>
      <c r="AB36" s="460"/>
      <c r="AC36" s="283"/>
      <c r="AD36" s="284">
        <v>4</v>
      </c>
      <c r="AE36" s="285">
        <f>30*AD36</f>
        <v>120</v>
      </c>
      <c r="AF36" s="286">
        <f>AG36+AI36+AK36</f>
        <v>72</v>
      </c>
      <c r="AG36" s="287">
        <f>$AW$15*AX36+$BA$15*BB36</f>
        <v>36</v>
      </c>
      <c r="AH36" s="287"/>
      <c r="AI36" s="287"/>
      <c r="AJ36" s="287"/>
      <c r="AK36" s="288">
        <f>$AW$15*AZ36+$BA$15*BD36</f>
        <v>36</v>
      </c>
      <c r="AL36" s="288"/>
      <c r="AM36" s="288"/>
      <c r="AN36" s="289">
        <f>AE36-AF36</f>
        <v>48</v>
      </c>
      <c r="AO36" s="290"/>
      <c r="AP36" s="291">
        <v>2</v>
      </c>
      <c r="AQ36" s="291">
        <v>2</v>
      </c>
      <c r="AR36" s="292"/>
      <c r="AS36" s="257"/>
      <c r="AT36" s="257">
        <v>2</v>
      </c>
      <c r="AU36" s="257"/>
      <c r="AV36" s="293"/>
      <c r="AW36" s="259"/>
      <c r="AX36" s="257"/>
      <c r="AY36" s="257"/>
      <c r="AZ36" s="257"/>
      <c r="BA36" s="259">
        <f>BD36+BB36+BC36</f>
        <v>4</v>
      </c>
      <c r="BB36" s="257">
        <v>2</v>
      </c>
      <c r="BC36" s="257"/>
      <c r="BD36" s="294">
        <v>2</v>
      </c>
    </row>
    <row r="37" spans="1:63" s="299" customFormat="1" ht="81.75" customHeight="1" thickBot="1">
      <c r="A37" s="295"/>
      <c r="B37" s="461" t="s">
        <v>282</v>
      </c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2"/>
      <c r="AC37" s="463"/>
      <c r="AD37" s="265">
        <f>SUM(AD35:AD36)</f>
        <v>7.5</v>
      </c>
      <c r="AE37" s="265">
        <f>SUM(AE35:AE36)</f>
        <v>225</v>
      </c>
      <c r="AF37" s="265">
        <f>SUM(AF35:AF36)</f>
        <v>126</v>
      </c>
      <c r="AG37" s="265">
        <f>SUM(AG35:AG36)</f>
        <v>72</v>
      </c>
      <c r="AH37" s="265"/>
      <c r="AI37" s="265"/>
      <c r="AJ37" s="265"/>
      <c r="AK37" s="265">
        <f>SUM(AK35:AK36)</f>
        <v>54</v>
      </c>
      <c r="AL37" s="265"/>
      <c r="AM37" s="265"/>
      <c r="AN37" s="265">
        <f>SUM(AN35:AN36)</f>
        <v>99</v>
      </c>
      <c r="AO37" s="267"/>
      <c r="AP37" s="267">
        <f>COUNTA(AP35:AP36)</f>
        <v>2</v>
      </c>
      <c r="AQ37" s="267">
        <f>COUNTA(AQ35:AQ36)</f>
        <v>2</v>
      </c>
      <c r="AR37" s="267"/>
      <c r="AS37" s="267"/>
      <c r="AT37" s="267">
        <f>COUNTA(AT35:AT36)</f>
        <v>2</v>
      </c>
      <c r="AU37" s="267"/>
      <c r="AV37" s="267"/>
      <c r="AW37" s="296"/>
      <c r="AX37" s="296"/>
      <c r="AY37" s="296"/>
      <c r="AZ37" s="297"/>
      <c r="BA37" s="268">
        <f>SUM(BA35:BA36)</f>
        <v>7</v>
      </c>
      <c r="BB37" s="296">
        <f>SUM(BB35:BB36)</f>
        <v>4</v>
      </c>
      <c r="BC37" s="296"/>
      <c r="BD37" s="298">
        <f>SUM(BD35:BD36)</f>
        <v>3</v>
      </c>
      <c r="BK37" s="300"/>
    </row>
    <row r="38" spans="1:63" s="221" customFormat="1" ht="77.25" customHeight="1" thickBot="1">
      <c r="A38" s="301"/>
      <c r="B38" s="464" t="s">
        <v>283</v>
      </c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  <c r="AB38" s="464"/>
      <c r="AC38" s="465"/>
      <c r="AD38" s="265">
        <f>AD33+AD37</f>
        <v>60</v>
      </c>
      <c r="AE38" s="265">
        <f>AE33+AE37</f>
        <v>1800</v>
      </c>
      <c r="AF38" s="265">
        <f>AF33+AF37</f>
        <v>1044</v>
      </c>
      <c r="AG38" s="265">
        <f>AG33+AG37</f>
        <v>414</v>
      </c>
      <c r="AH38" s="265"/>
      <c r="AI38" s="265">
        <f>AI33+AI37</f>
        <v>468</v>
      </c>
      <c r="AJ38" s="265"/>
      <c r="AK38" s="265">
        <f>AK33+AK37</f>
        <v>162</v>
      </c>
      <c r="AL38" s="265"/>
      <c r="AM38" s="265"/>
      <c r="AN38" s="265">
        <f>AN33+AN37</f>
        <v>756</v>
      </c>
      <c r="AO38" s="265">
        <f>AO33+AO37</f>
        <v>6</v>
      </c>
      <c r="AP38" s="265">
        <f>AP33+AP37</f>
        <v>8</v>
      </c>
      <c r="AQ38" s="265">
        <f>AQ33+AQ37</f>
        <v>14</v>
      </c>
      <c r="AR38" s="265"/>
      <c r="AS38" s="265"/>
      <c r="AT38" s="265">
        <f>AT33+AT37</f>
        <v>2</v>
      </c>
      <c r="AU38" s="265"/>
      <c r="AV38" s="265"/>
      <c r="AW38" s="265">
        <f t="shared" ref="AW38:BD38" si="6">AW33+AW37</f>
        <v>28</v>
      </c>
      <c r="AX38" s="265">
        <f t="shared" si="6"/>
        <v>11</v>
      </c>
      <c r="AY38" s="265">
        <f t="shared" si="6"/>
        <v>14</v>
      </c>
      <c r="AZ38" s="265">
        <f t="shared" si="6"/>
        <v>3</v>
      </c>
      <c r="BA38" s="265">
        <f t="shared" si="6"/>
        <v>30</v>
      </c>
      <c r="BB38" s="265">
        <f t="shared" si="6"/>
        <v>12</v>
      </c>
      <c r="BC38" s="265">
        <f t="shared" si="6"/>
        <v>12</v>
      </c>
      <c r="BD38" s="265">
        <f t="shared" si="6"/>
        <v>6</v>
      </c>
    </row>
    <row r="39" spans="1:63" s="221" customFormat="1" ht="87" customHeight="1" thickBot="1">
      <c r="A39" s="301"/>
      <c r="B39" s="466" t="s">
        <v>284</v>
      </c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7"/>
      <c r="AD39" s="268">
        <f>AD38</f>
        <v>60</v>
      </c>
      <c r="AE39" s="268">
        <f t="shared" ref="AE39:BD39" si="7">AE38</f>
        <v>1800</v>
      </c>
      <c r="AF39" s="268">
        <f t="shared" si="7"/>
        <v>1044</v>
      </c>
      <c r="AG39" s="268">
        <f t="shared" si="7"/>
        <v>414</v>
      </c>
      <c r="AH39" s="268"/>
      <c r="AI39" s="268">
        <f t="shared" si="7"/>
        <v>468</v>
      </c>
      <c r="AJ39" s="268"/>
      <c r="AK39" s="268">
        <f t="shared" si="7"/>
        <v>162</v>
      </c>
      <c r="AL39" s="268"/>
      <c r="AM39" s="268"/>
      <c r="AN39" s="268">
        <f t="shared" si="7"/>
        <v>756</v>
      </c>
      <c r="AO39" s="268">
        <f t="shared" si="7"/>
        <v>6</v>
      </c>
      <c r="AP39" s="268">
        <f t="shared" si="7"/>
        <v>8</v>
      </c>
      <c r="AQ39" s="268">
        <f t="shared" si="7"/>
        <v>14</v>
      </c>
      <c r="AR39" s="268"/>
      <c r="AS39" s="268"/>
      <c r="AT39" s="268">
        <f t="shared" si="7"/>
        <v>2</v>
      </c>
      <c r="AU39" s="268"/>
      <c r="AV39" s="268"/>
      <c r="AW39" s="268">
        <f t="shared" si="7"/>
        <v>28</v>
      </c>
      <c r="AX39" s="268">
        <f t="shared" si="7"/>
        <v>11</v>
      </c>
      <c r="AY39" s="268">
        <f t="shared" si="7"/>
        <v>14</v>
      </c>
      <c r="AZ39" s="268">
        <f t="shared" si="7"/>
        <v>3</v>
      </c>
      <c r="BA39" s="268">
        <f t="shared" si="7"/>
        <v>30</v>
      </c>
      <c r="BB39" s="268">
        <f t="shared" si="7"/>
        <v>12</v>
      </c>
      <c r="BC39" s="268">
        <f t="shared" si="7"/>
        <v>12</v>
      </c>
      <c r="BD39" s="268">
        <f t="shared" si="7"/>
        <v>6</v>
      </c>
    </row>
    <row r="40" spans="1:63" s="221" customFormat="1" ht="54.75" customHeight="1" thickBot="1">
      <c r="B40" s="302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468"/>
      <c r="U40" s="468"/>
      <c r="V40" s="304"/>
      <c r="W40" s="304"/>
      <c r="X40" s="305"/>
      <c r="Y40" s="305"/>
      <c r="Z40" s="306"/>
      <c r="AA40" s="469" t="s">
        <v>287</v>
      </c>
      <c r="AB40" s="470"/>
      <c r="AC40" s="471"/>
      <c r="AD40" s="451" t="s">
        <v>269</v>
      </c>
      <c r="AE40" s="452"/>
      <c r="AF40" s="452"/>
      <c r="AG40" s="452"/>
      <c r="AH40" s="452"/>
      <c r="AI40" s="452"/>
      <c r="AJ40" s="452"/>
      <c r="AK40" s="452"/>
      <c r="AL40" s="452"/>
      <c r="AM40" s="452"/>
      <c r="AN40" s="453"/>
      <c r="AO40" s="307">
        <f>SUM(BA40,AW40)</f>
        <v>6</v>
      </c>
      <c r="AP40" s="308"/>
      <c r="AQ40" s="309"/>
      <c r="AR40" s="310"/>
      <c r="AS40" s="311"/>
      <c r="AT40" s="309"/>
      <c r="AU40" s="309"/>
      <c r="AV40" s="310"/>
      <c r="AW40" s="311">
        <v>3</v>
      </c>
      <c r="AX40" s="309"/>
      <c r="AY40" s="309"/>
      <c r="AZ40" s="312"/>
      <c r="BA40" s="313">
        <v>3</v>
      </c>
      <c r="BB40" s="314"/>
      <c r="BC40" s="315"/>
      <c r="BD40" s="316"/>
    </row>
    <row r="41" spans="1:63" s="221" customFormat="1" ht="69.75" customHeight="1" thickBot="1"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82"/>
      <c r="U41" s="366"/>
      <c r="V41" s="304"/>
      <c r="W41" s="304"/>
      <c r="X41" s="305"/>
      <c r="Y41" s="305"/>
      <c r="Z41" s="305"/>
      <c r="AA41" s="472"/>
      <c r="AB41" s="473"/>
      <c r="AC41" s="474"/>
      <c r="AD41" s="435" t="s">
        <v>270</v>
      </c>
      <c r="AE41" s="436"/>
      <c r="AF41" s="436"/>
      <c r="AG41" s="436"/>
      <c r="AH41" s="436"/>
      <c r="AI41" s="436"/>
      <c r="AJ41" s="436"/>
      <c r="AK41" s="436"/>
      <c r="AL41" s="436"/>
      <c r="AM41" s="436"/>
      <c r="AN41" s="437"/>
      <c r="AO41" s="307">
        <f>SUM(BA41,AW41)</f>
        <v>8</v>
      </c>
      <c r="AP41" s="317"/>
      <c r="AQ41" s="318"/>
      <c r="AR41" s="319"/>
      <c r="AS41" s="320"/>
      <c r="AT41" s="318"/>
      <c r="AU41" s="318"/>
      <c r="AV41" s="319"/>
      <c r="AW41" s="320">
        <v>3</v>
      </c>
      <c r="AX41" s="318"/>
      <c r="AY41" s="318"/>
      <c r="AZ41" s="321"/>
      <c r="BA41" s="248">
        <v>5</v>
      </c>
      <c r="BB41" s="249"/>
      <c r="BC41" s="322"/>
      <c r="BD41" s="323"/>
    </row>
    <row r="42" spans="1:63" s="221" customFormat="1" ht="79.5" customHeight="1" thickBot="1"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454"/>
      <c r="U42" s="454"/>
      <c r="V42" s="304"/>
      <c r="W42" s="304"/>
      <c r="X42" s="305"/>
      <c r="Y42" s="305"/>
      <c r="Z42" s="305"/>
      <c r="AA42" s="472"/>
      <c r="AB42" s="473"/>
      <c r="AC42" s="474"/>
      <c r="AD42" s="435" t="s">
        <v>271</v>
      </c>
      <c r="AE42" s="436"/>
      <c r="AF42" s="436"/>
      <c r="AG42" s="436"/>
      <c r="AH42" s="436"/>
      <c r="AI42" s="436"/>
      <c r="AJ42" s="436"/>
      <c r="AK42" s="436"/>
      <c r="AL42" s="436"/>
      <c r="AM42" s="436"/>
      <c r="AN42" s="437"/>
      <c r="AO42" s="307">
        <f>SUM(BA42,AW42)</f>
        <v>14</v>
      </c>
      <c r="AP42" s="317"/>
      <c r="AQ42" s="318"/>
      <c r="AR42" s="319"/>
      <c r="AS42" s="320"/>
      <c r="AT42" s="318"/>
      <c r="AU42" s="318"/>
      <c r="AV42" s="319"/>
      <c r="AW42" s="320">
        <v>9</v>
      </c>
      <c r="AX42" s="318"/>
      <c r="AY42" s="318"/>
      <c r="AZ42" s="321"/>
      <c r="BA42" s="248">
        <v>5</v>
      </c>
      <c r="BB42" s="249"/>
      <c r="BC42" s="322"/>
      <c r="BD42" s="323"/>
    </row>
    <row r="43" spans="1:63" s="221" customFormat="1" ht="64.5" customHeight="1" thickBot="1"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455" t="s">
        <v>247</v>
      </c>
      <c r="T43" s="455"/>
      <c r="U43" s="455"/>
      <c r="V43" s="304"/>
      <c r="W43" s="304"/>
      <c r="X43" s="305"/>
      <c r="Y43" s="305"/>
      <c r="Z43" s="305"/>
      <c r="AA43" s="472"/>
      <c r="AB43" s="473"/>
      <c r="AC43" s="474"/>
      <c r="AD43" s="435" t="s">
        <v>275</v>
      </c>
      <c r="AE43" s="436"/>
      <c r="AF43" s="436"/>
      <c r="AG43" s="436"/>
      <c r="AH43" s="436"/>
      <c r="AI43" s="436"/>
      <c r="AJ43" s="436"/>
      <c r="AK43" s="436"/>
      <c r="AL43" s="436"/>
      <c r="AM43" s="436"/>
      <c r="AN43" s="437"/>
      <c r="AO43" s="307"/>
      <c r="AP43" s="317"/>
      <c r="AQ43" s="318"/>
      <c r="AR43" s="319"/>
      <c r="AS43" s="320"/>
      <c r="AT43" s="318"/>
      <c r="AU43" s="318"/>
      <c r="AV43" s="319"/>
      <c r="AW43" s="320"/>
      <c r="AX43" s="318"/>
      <c r="AY43" s="318"/>
      <c r="AZ43" s="321"/>
      <c r="BA43" s="248"/>
      <c r="BB43" s="249"/>
      <c r="BC43" s="322"/>
      <c r="BD43" s="323"/>
    </row>
    <row r="44" spans="1:63" s="221" customFormat="1" ht="64.5" customHeight="1" thickBot="1"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478"/>
      <c r="T44" s="478"/>
      <c r="U44" s="324"/>
      <c r="V44" s="304"/>
      <c r="W44" s="304"/>
      <c r="X44" s="325"/>
      <c r="Y44" s="325"/>
      <c r="Z44" s="325"/>
      <c r="AA44" s="472"/>
      <c r="AB44" s="473"/>
      <c r="AC44" s="474"/>
      <c r="AD44" s="435" t="s">
        <v>276</v>
      </c>
      <c r="AE44" s="436"/>
      <c r="AF44" s="436"/>
      <c r="AG44" s="436"/>
      <c r="AH44" s="436"/>
      <c r="AI44" s="436"/>
      <c r="AJ44" s="436"/>
      <c r="AK44" s="436"/>
      <c r="AL44" s="436"/>
      <c r="AM44" s="436"/>
      <c r="AN44" s="437"/>
      <c r="AO44" s="307"/>
      <c r="AP44" s="317"/>
      <c r="AQ44" s="318"/>
      <c r="AR44" s="319"/>
      <c r="AS44" s="320"/>
      <c r="AT44" s="318"/>
      <c r="AU44" s="318"/>
      <c r="AV44" s="319"/>
      <c r="AW44" s="320"/>
      <c r="AX44" s="318"/>
      <c r="AY44" s="318"/>
      <c r="AZ44" s="321"/>
      <c r="BA44" s="248"/>
      <c r="BB44" s="249"/>
      <c r="BC44" s="322"/>
      <c r="BD44" s="323"/>
    </row>
    <row r="45" spans="1:63" s="221" customFormat="1" ht="67.5" customHeight="1" thickBot="1"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438"/>
      <c r="T45" s="438"/>
      <c r="U45" s="324"/>
      <c r="V45" s="304"/>
      <c r="W45" s="304"/>
      <c r="X45" s="305"/>
      <c r="Y45" s="305"/>
      <c r="Z45" s="305"/>
      <c r="AA45" s="472"/>
      <c r="AB45" s="473"/>
      <c r="AC45" s="474"/>
      <c r="AD45" s="439" t="s">
        <v>286</v>
      </c>
      <c r="AE45" s="440"/>
      <c r="AF45" s="440"/>
      <c r="AG45" s="440"/>
      <c r="AH45" s="440"/>
      <c r="AI45" s="440"/>
      <c r="AJ45" s="440"/>
      <c r="AK45" s="440"/>
      <c r="AL45" s="440"/>
      <c r="AM45" s="440"/>
      <c r="AN45" s="441"/>
      <c r="AO45" s="307">
        <f>SUM(BA45,AW45)</f>
        <v>2</v>
      </c>
      <c r="AP45" s="317"/>
      <c r="AQ45" s="318"/>
      <c r="AR45" s="319"/>
      <c r="AS45" s="320"/>
      <c r="AT45" s="318"/>
      <c r="AU45" s="318"/>
      <c r="AV45" s="319"/>
      <c r="AW45" s="320"/>
      <c r="AX45" s="318"/>
      <c r="AY45" s="318"/>
      <c r="AZ45" s="321"/>
      <c r="BA45" s="248">
        <v>2</v>
      </c>
      <c r="BB45" s="249"/>
      <c r="BC45" s="322"/>
      <c r="BD45" s="323"/>
    </row>
    <row r="46" spans="1:63" s="221" customFormat="1" ht="57" customHeight="1" thickBot="1">
      <c r="B46" s="326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442"/>
      <c r="T46" s="443"/>
      <c r="U46" s="443"/>
      <c r="V46" s="304"/>
      <c r="W46" s="304"/>
      <c r="X46" s="305"/>
      <c r="Y46" s="305"/>
      <c r="Z46" s="305"/>
      <c r="AA46" s="472"/>
      <c r="AB46" s="473"/>
      <c r="AC46" s="474"/>
      <c r="AD46" s="444" t="s">
        <v>296</v>
      </c>
      <c r="AE46" s="445"/>
      <c r="AF46" s="445"/>
      <c r="AG46" s="445"/>
      <c r="AH46" s="445"/>
      <c r="AI46" s="445"/>
      <c r="AJ46" s="445"/>
      <c r="AK46" s="445"/>
      <c r="AL46" s="445"/>
      <c r="AM46" s="445"/>
      <c r="AN46" s="446"/>
      <c r="AO46" s="307"/>
      <c r="AP46" s="317"/>
      <c r="AQ46" s="318"/>
      <c r="AR46" s="319"/>
      <c r="AS46" s="320"/>
      <c r="AT46" s="318"/>
      <c r="AU46" s="318"/>
      <c r="AV46" s="319"/>
      <c r="AW46" s="320"/>
      <c r="AX46" s="318"/>
      <c r="AY46" s="318"/>
      <c r="AZ46" s="321"/>
      <c r="BA46" s="248"/>
      <c r="BB46" s="249"/>
      <c r="BC46" s="322"/>
      <c r="BD46" s="323"/>
    </row>
    <row r="47" spans="1:63" s="221" customFormat="1" ht="47.25" customHeight="1" thickBot="1"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438"/>
      <c r="T47" s="438"/>
      <c r="U47" s="438"/>
      <c r="V47" s="304"/>
      <c r="W47" s="304"/>
      <c r="X47" s="305"/>
      <c r="Y47" s="305"/>
      <c r="Z47" s="305"/>
      <c r="AA47" s="475"/>
      <c r="AB47" s="476"/>
      <c r="AC47" s="477"/>
      <c r="AD47" s="447" t="s">
        <v>277</v>
      </c>
      <c r="AE47" s="448"/>
      <c r="AF47" s="448"/>
      <c r="AG47" s="448"/>
      <c r="AH47" s="448"/>
      <c r="AI47" s="448"/>
      <c r="AJ47" s="448"/>
      <c r="AK47" s="448"/>
      <c r="AL47" s="448"/>
      <c r="AM47" s="448"/>
      <c r="AN47" s="449"/>
      <c r="AO47" s="327"/>
      <c r="AP47" s="328"/>
      <c r="AQ47" s="329"/>
      <c r="AR47" s="330"/>
      <c r="AS47" s="331"/>
      <c r="AT47" s="329"/>
      <c r="AU47" s="329"/>
      <c r="AV47" s="330"/>
      <c r="AW47" s="331"/>
      <c r="AX47" s="329"/>
      <c r="AY47" s="329"/>
      <c r="AZ47" s="332"/>
      <c r="BA47" s="333"/>
      <c r="BB47" s="334"/>
      <c r="BC47" s="335"/>
      <c r="BD47" s="336"/>
    </row>
    <row r="48" spans="1:63" s="221" customFormat="1" ht="39.75" customHeight="1"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37"/>
      <c r="T48" s="337"/>
      <c r="U48" s="337"/>
      <c r="V48" s="304"/>
      <c r="W48" s="304"/>
      <c r="X48" s="305"/>
      <c r="Y48" s="305"/>
      <c r="Z48" s="305"/>
      <c r="AA48" s="338"/>
      <c r="AB48" s="338"/>
      <c r="AC48" s="338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40"/>
      <c r="BB48" s="340"/>
    </row>
    <row r="49" spans="2:55" s="221" customFormat="1" ht="76.5" customHeight="1">
      <c r="V49" s="341"/>
      <c r="W49" s="341"/>
      <c r="X49" s="341"/>
      <c r="Y49" s="341"/>
      <c r="Z49" s="341"/>
      <c r="AA49" s="341"/>
      <c r="AB49" s="341"/>
      <c r="AC49" s="342"/>
      <c r="AD49" s="342"/>
      <c r="AE49" s="432" t="s">
        <v>242</v>
      </c>
      <c r="AF49" s="432"/>
      <c r="AG49" s="432"/>
      <c r="AH49" s="432"/>
      <c r="AI49" s="432"/>
      <c r="AJ49" s="432"/>
      <c r="AK49" s="432"/>
      <c r="AL49" s="432"/>
      <c r="AM49" s="432"/>
      <c r="AN49" s="432"/>
      <c r="AO49" s="432"/>
      <c r="AP49" s="432"/>
      <c r="AQ49" s="432"/>
      <c r="AR49" s="432"/>
      <c r="AS49" s="432"/>
      <c r="AT49" s="432"/>
      <c r="AU49" s="432"/>
      <c r="AV49" s="432"/>
      <c r="AW49" s="432"/>
      <c r="AX49" s="432"/>
      <c r="AY49" s="432"/>
      <c r="AZ49" s="432"/>
      <c r="BA49" s="432"/>
      <c r="BB49" s="432"/>
    </row>
    <row r="50" spans="2:55" s="221" customFormat="1" ht="33.75" customHeight="1"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4"/>
      <c r="U50" s="345"/>
      <c r="V50" s="345"/>
      <c r="W50" s="345"/>
      <c r="X50" s="346"/>
      <c r="Y50" s="346"/>
      <c r="Z50" s="346"/>
      <c r="AA50" s="346"/>
      <c r="AB50" s="346"/>
      <c r="AC50" s="346"/>
      <c r="AD50" s="346"/>
      <c r="BC50" s="347"/>
    </row>
    <row r="51" spans="2:55" s="221" customFormat="1" ht="36.75" customHeight="1"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8"/>
      <c r="U51" s="349" t="s">
        <v>243</v>
      </c>
      <c r="V51" s="350"/>
      <c r="W51" s="351"/>
      <c r="X51" s="450" t="s">
        <v>244</v>
      </c>
      <c r="Y51" s="450"/>
      <c r="Z51" s="450"/>
      <c r="AA51" s="354"/>
      <c r="AB51" s="355"/>
      <c r="AC51" s="356" t="s">
        <v>31</v>
      </c>
      <c r="AD51" s="357"/>
      <c r="AE51" s="358"/>
      <c r="AF51" s="344"/>
      <c r="AG51" s="359"/>
      <c r="AH51" s="359"/>
      <c r="AI51" s="433" t="s">
        <v>245</v>
      </c>
      <c r="AJ51" s="433"/>
      <c r="AK51" s="433"/>
      <c r="AL51" s="433"/>
      <c r="AM51" s="433"/>
      <c r="AN51" s="433"/>
      <c r="AO51" s="433"/>
      <c r="AP51" s="433"/>
      <c r="AQ51" s="351"/>
      <c r="AR51" s="351"/>
      <c r="AS51" s="352"/>
      <c r="AT51" s="353" t="s">
        <v>246</v>
      </c>
      <c r="AU51" s="355"/>
      <c r="AV51" s="355"/>
      <c r="AW51" s="360"/>
      <c r="AX51" s="355"/>
      <c r="AY51" s="356"/>
      <c r="AZ51" s="344"/>
      <c r="BA51" s="344"/>
      <c r="BB51" s="344"/>
      <c r="BC51" s="344"/>
    </row>
    <row r="52" spans="2:55" s="221" customFormat="1" ht="24.9" customHeight="1"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8"/>
      <c r="U52" s="361"/>
      <c r="V52" s="350"/>
      <c r="W52" s="362"/>
      <c r="X52" s="363"/>
      <c r="Y52" s="363"/>
      <c r="Z52" s="358"/>
      <c r="AA52" s="364"/>
      <c r="AB52" s="356"/>
      <c r="AC52" s="358"/>
      <c r="AD52" s="357"/>
      <c r="AE52" s="358"/>
      <c r="AF52" s="344"/>
      <c r="AG52" s="346"/>
      <c r="AH52" s="346"/>
      <c r="AI52" s="346"/>
      <c r="AJ52" s="356"/>
      <c r="AK52" s="356"/>
      <c r="AL52" s="356"/>
      <c r="AM52" s="346"/>
      <c r="AN52" s="361"/>
      <c r="AO52" s="350"/>
      <c r="AP52" s="350"/>
      <c r="AQ52" s="365"/>
      <c r="AR52" s="365"/>
      <c r="AS52" s="363"/>
      <c r="AT52" s="358"/>
      <c r="AU52" s="356"/>
      <c r="AV52" s="356"/>
      <c r="AW52" s="357"/>
      <c r="AX52" s="356"/>
      <c r="AY52" s="358"/>
      <c r="AZ52" s="344"/>
      <c r="BA52" s="344"/>
      <c r="BB52" s="344"/>
      <c r="BC52" s="344"/>
    </row>
    <row r="53" spans="2:55" s="366" customFormat="1" ht="39.75" customHeight="1"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367"/>
      <c r="AD53" s="367"/>
      <c r="AE53" s="367"/>
      <c r="AF53" s="367"/>
      <c r="AG53" s="368"/>
      <c r="AH53" s="368"/>
      <c r="AI53" s="368"/>
      <c r="AJ53" s="368"/>
      <c r="AK53" s="368"/>
      <c r="AL53" s="368"/>
      <c r="AM53" s="368"/>
      <c r="AN53" s="367"/>
      <c r="AO53" s="369"/>
      <c r="AP53" s="367"/>
      <c r="AQ53" s="367"/>
      <c r="AR53" s="370"/>
      <c r="AS53" s="367"/>
      <c r="AT53" s="371"/>
      <c r="AU53" s="367"/>
      <c r="AV53" s="367"/>
      <c r="AW53" s="367"/>
      <c r="AX53" s="367"/>
      <c r="AY53" s="367"/>
      <c r="AZ53" s="367"/>
      <c r="BA53" s="367"/>
      <c r="BB53" s="367"/>
      <c r="BC53" s="367"/>
    </row>
    <row r="54" spans="2:55" s="221" customFormat="1" ht="14.25" customHeight="1"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56"/>
      <c r="V54" s="356"/>
      <c r="W54" s="356"/>
      <c r="X54" s="372"/>
      <c r="Y54" s="372"/>
      <c r="Z54" s="372"/>
      <c r="AA54" s="372"/>
      <c r="AB54" s="372"/>
      <c r="AC54" s="372"/>
      <c r="AD54" s="373"/>
      <c r="AE54" s="373"/>
      <c r="AF54" s="373"/>
      <c r="AG54" s="373"/>
      <c r="AH54" s="373"/>
      <c r="AI54" s="373"/>
      <c r="AJ54" s="373"/>
      <c r="AK54" s="373"/>
      <c r="AL54" s="373"/>
      <c r="AM54" s="373"/>
      <c r="AN54" s="373"/>
      <c r="AO54" s="373"/>
      <c r="AP54" s="373"/>
      <c r="AQ54" s="373"/>
      <c r="AR54" s="356"/>
      <c r="AS54" s="356"/>
      <c r="AT54" s="356"/>
      <c r="AU54" s="356"/>
      <c r="AV54" s="356"/>
      <c r="AW54" s="356"/>
      <c r="AX54" s="356"/>
      <c r="AY54" s="356"/>
      <c r="AZ54" s="356"/>
      <c r="BA54" s="344"/>
      <c r="BB54" s="344"/>
      <c r="BC54" s="344"/>
    </row>
    <row r="55" spans="2:55" ht="81.75" customHeight="1"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</row>
  </sheetData>
  <mergeCells count="113">
    <mergeCell ref="B1:AZ1"/>
    <mergeCell ref="B2:AZ2"/>
    <mergeCell ref="B3:AZ3"/>
    <mergeCell ref="S4:T4"/>
    <mergeCell ref="W4:AN4"/>
    <mergeCell ref="S5:U5"/>
    <mergeCell ref="W5:AP5"/>
    <mergeCell ref="AY5:BB5"/>
    <mergeCell ref="S8:U8"/>
    <mergeCell ref="V8:AB8"/>
    <mergeCell ref="AC8:AR8"/>
    <mergeCell ref="AY8:BD9"/>
    <mergeCell ref="V9:Y9"/>
    <mergeCell ref="AD9:AR9"/>
    <mergeCell ref="V6:AA6"/>
    <mergeCell ref="AC6:AR6"/>
    <mergeCell ref="AY6:BB6"/>
    <mergeCell ref="B7:U7"/>
    <mergeCell ref="V7:AA7"/>
    <mergeCell ref="AY7:BC7"/>
    <mergeCell ref="B19:BD19"/>
    <mergeCell ref="BE19:BE20"/>
    <mergeCell ref="B20:BD20"/>
    <mergeCell ref="S21:U21"/>
    <mergeCell ref="V21:AB21"/>
    <mergeCell ref="S22:U22"/>
    <mergeCell ref="V22:AB22"/>
    <mergeCell ref="AO11:AV13"/>
    <mergeCell ref="AW11:BD11"/>
    <mergeCell ref="AW12:BD12"/>
    <mergeCell ref="AW13:BD13"/>
    <mergeCell ref="AD14:AD17"/>
    <mergeCell ref="AE14:AE17"/>
    <mergeCell ref="AF14:AF17"/>
    <mergeCell ref="AG14:AM14"/>
    <mergeCell ref="AO14:AO17"/>
    <mergeCell ref="AP14:AP17"/>
    <mergeCell ref="AD11:AE13"/>
    <mergeCell ref="AF11:AM13"/>
    <mergeCell ref="AN11:AN17"/>
    <mergeCell ref="AW14:AZ14"/>
    <mergeCell ref="BA14:BD14"/>
    <mergeCell ref="AG15:AH16"/>
    <mergeCell ref="AI15:AJ16"/>
    <mergeCell ref="BG15:BG17"/>
    <mergeCell ref="AW16:AW17"/>
    <mergeCell ref="AX16:AZ16"/>
    <mergeCell ref="BA16:BA17"/>
    <mergeCell ref="BB16:BD16"/>
    <mergeCell ref="S18:U18"/>
    <mergeCell ref="V18:AC18"/>
    <mergeCell ref="B11:B17"/>
    <mergeCell ref="S11:U17"/>
    <mergeCell ref="V11:AC17"/>
    <mergeCell ref="AT14:AT17"/>
    <mergeCell ref="AU14:AU17"/>
    <mergeCell ref="AV14:AV17"/>
    <mergeCell ref="AK15:AL16"/>
    <mergeCell ref="AM15:AM17"/>
    <mergeCell ref="AX15:AZ15"/>
    <mergeCell ref="BB15:BD15"/>
    <mergeCell ref="AQ14:AQ17"/>
    <mergeCell ref="AR14:AR17"/>
    <mergeCell ref="AS14:AS17"/>
    <mergeCell ref="S26:U26"/>
    <mergeCell ref="V26:AB26"/>
    <mergeCell ref="S27:U27"/>
    <mergeCell ref="V27:AB27"/>
    <mergeCell ref="S28:U28"/>
    <mergeCell ref="V28:AB28"/>
    <mergeCell ref="S23:U23"/>
    <mergeCell ref="V23:AB23"/>
    <mergeCell ref="S24:U24"/>
    <mergeCell ref="V24:AC24"/>
    <mergeCell ref="S25:U25"/>
    <mergeCell ref="V25:AB25"/>
    <mergeCell ref="S32:U32"/>
    <mergeCell ref="V32:AB32"/>
    <mergeCell ref="B33:AC33"/>
    <mergeCell ref="B34:BD34"/>
    <mergeCell ref="S35:U35"/>
    <mergeCell ref="V35:AC35"/>
    <mergeCell ref="S29:U29"/>
    <mergeCell ref="V29:AB29"/>
    <mergeCell ref="S30:U30"/>
    <mergeCell ref="V30:AB30"/>
    <mergeCell ref="S31:U31"/>
    <mergeCell ref="V31:AB31"/>
    <mergeCell ref="AD40:AN40"/>
    <mergeCell ref="AD41:AN41"/>
    <mergeCell ref="T42:U42"/>
    <mergeCell ref="AD42:AN42"/>
    <mergeCell ref="S43:U43"/>
    <mergeCell ref="AD43:AN43"/>
    <mergeCell ref="S36:U36"/>
    <mergeCell ref="V36:AB36"/>
    <mergeCell ref="B37:AC37"/>
    <mergeCell ref="B38:AC38"/>
    <mergeCell ref="B39:AC39"/>
    <mergeCell ref="T40:U40"/>
    <mergeCell ref="AA40:AC47"/>
    <mergeCell ref="S44:T44"/>
    <mergeCell ref="AE49:BB49"/>
    <mergeCell ref="AI51:AP51"/>
    <mergeCell ref="B53:AB53"/>
    <mergeCell ref="AD44:AN44"/>
    <mergeCell ref="S45:T45"/>
    <mergeCell ref="AD45:AN45"/>
    <mergeCell ref="S46:U46"/>
    <mergeCell ref="AD46:AN46"/>
    <mergeCell ref="S47:U47"/>
    <mergeCell ref="AD47:AN47"/>
    <mergeCell ref="X51:Z5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ПедНав2019_20</vt:lpstr>
      <vt:lpstr>РНП Б 1к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akrk</dc:creator>
  <cp:lastModifiedBy>Пользователь Windows</cp:lastModifiedBy>
  <cp:lastPrinted>2019-09-11T13:12:51Z</cp:lastPrinted>
  <dcterms:created xsi:type="dcterms:W3CDTF">2002-06-28T06:18:06Z</dcterms:created>
  <dcterms:modified xsi:type="dcterms:W3CDTF">2020-09-30T17:29:59Z</dcterms:modified>
</cp:coreProperties>
</file>